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L:\Global Health Policy &amp; HIV\Global Health Policy\Budget Work\Budget Summaries (PT entries) - by Fiscal Year\FY24\"/>
    </mc:Choice>
  </mc:AlternateContent>
  <xr:revisionPtr revIDLastSave="0" documentId="13_ncr:1_{C455FEAD-9D87-4FDA-9D43-C0F64C947FE8}" xr6:coauthVersionLast="47" xr6:coauthVersionMax="47" xr10:uidLastSave="{00000000-0000-0000-0000-000000000000}"/>
  <bookViews>
    <workbookView xWindow="-108" yWindow="-108" windowWidth="23256" windowHeight="12576" xr2:uid="{00000000-000D-0000-FFFF-FFFF00000000}"/>
  </bookViews>
  <sheets>
    <sheet name="FY24 Senate Table" sheetId="15" r:id="rId1"/>
    <sheet name="House SFOPs-calculations" sheetId="11" state="hidden" r:id="rId2"/>
    <sheet name="House SFOPs -posting" sheetId="12" state="hidden" r:id="rId3"/>
    <sheet name="House LHHS-calculations" sheetId="13"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 i="13" l="1"/>
  <c r="G20" i="13" l="1"/>
  <c r="F20" i="13"/>
  <c r="G19" i="13"/>
  <c r="F19" i="13"/>
  <c r="G18" i="13"/>
  <c r="F18" i="13"/>
  <c r="G17" i="13"/>
  <c r="F17" i="13"/>
  <c r="G16" i="13"/>
  <c r="F16" i="13"/>
  <c r="G15" i="13"/>
  <c r="F15" i="13"/>
  <c r="G14" i="13"/>
  <c r="F14" i="13"/>
  <c r="G13" i="13"/>
  <c r="F13" i="13"/>
  <c r="G12" i="13"/>
  <c r="F12" i="13"/>
  <c r="G11" i="13"/>
  <c r="F11" i="13"/>
  <c r="G10" i="13"/>
  <c r="F10" i="13"/>
  <c r="G9" i="13"/>
  <c r="F9" i="13"/>
  <c r="G8" i="13"/>
  <c r="F8" i="13"/>
  <c r="G7" i="13"/>
  <c r="F7" i="13"/>
  <c r="G6" i="13"/>
  <c r="F6" i="13"/>
  <c r="D41" i="11"/>
  <c r="D34" i="11"/>
  <c r="D12" i="11"/>
  <c r="E27" i="11"/>
  <c r="E41" i="11"/>
  <c r="F41" i="11" s="1"/>
  <c r="F38" i="11"/>
  <c r="G38" i="11"/>
  <c r="F37" i="11"/>
  <c r="G37" i="11"/>
  <c r="D28" i="11"/>
  <c r="D27" i="11" s="1"/>
  <c r="D23" i="11"/>
  <c r="G26" i="11"/>
  <c r="F26" i="11"/>
  <c r="G10" i="11"/>
  <c r="F10" i="11"/>
  <c r="G40" i="11" l="1"/>
  <c r="F40" i="11"/>
  <c r="G39" i="11"/>
  <c r="F39" i="11"/>
  <c r="G36" i="11"/>
  <c r="F36" i="11"/>
  <c r="G35" i="11"/>
  <c r="F35" i="11"/>
  <c r="F34" i="11"/>
  <c r="G33" i="11"/>
  <c r="F33" i="11"/>
  <c r="G32" i="11"/>
  <c r="F32" i="11"/>
  <c r="G31" i="11"/>
  <c r="F31" i="11"/>
  <c r="G30" i="11"/>
  <c r="F30" i="11"/>
  <c r="G29" i="11"/>
  <c r="F29" i="11"/>
  <c r="G28" i="11"/>
  <c r="F28" i="11"/>
  <c r="G27" i="11"/>
  <c r="F27" i="11"/>
  <c r="G25" i="11"/>
  <c r="F25" i="11"/>
  <c r="G24" i="11"/>
  <c r="F24" i="11"/>
  <c r="G23" i="11"/>
  <c r="F23" i="11"/>
  <c r="G22" i="11"/>
  <c r="F22" i="11"/>
  <c r="G21" i="11"/>
  <c r="F21" i="11"/>
  <c r="G20" i="11"/>
  <c r="F20" i="11"/>
  <c r="G19" i="11"/>
  <c r="F19" i="11"/>
  <c r="G18" i="11"/>
  <c r="F18" i="11"/>
  <c r="G17" i="11"/>
  <c r="F17" i="11"/>
  <c r="G16" i="11"/>
  <c r="F16" i="11"/>
  <c r="G15" i="11"/>
  <c r="F15" i="11"/>
  <c r="G14" i="11"/>
  <c r="F14" i="11"/>
  <c r="G13" i="11"/>
  <c r="F13" i="11"/>
  <c r="G12" i="11"/>
  <c r="F12" i="11"/>
  <c r="G11" i="11"/>
  <c r="F11" i="11"/>
  <c r="G9" i="11"/>
  <c r="F9" i="11"/>
  <c r="G8" i="11"/>
  <c r="F8" i="11"/>
  <c r="G7" i="11"/>
  <c r="F7" i="11"/>
  <c r="G6" i="11"/>
  <c r="F6" i="11"/>
  <c r="G34" i="11" l="1"/>
  <c r="G41" i="11"/>
</calcChain>
</file>

<file path=xl/sharedStrings.xml><?xml version="1.0" encoding="utf-8"?>
<sst xmlns="http://schemas.openxmlformats.org/spreadsheetml/2006/main" count="407" uniqueCount="128">
  <si>
    <t>Department / Agency / Area</t>
  </si>
  <si>
    <t>HIV/AIDS</t>
  </si>
  <si>
    <t>Vulnerable Children</t>
  </si>
  <si>
    <t>Global Fund</t>
  </si>
  <si>
    <t>Not specified</t>
  </si>
  <si>
    <t>Malaria</t>
  </si>
  <si>
    <t>of which Microbicides</t>
  </si>
  <si>
    <t>-</t>
  </si>
  <si>
    <t>Global Health Security</t>
  </si>
  <si>
    <t>GHP account</t>
  </si>
  <si>
    <t>ESF account</t>
  </si>
  <si>
    <t>Neglected Tropical Diseases (NTDs)</t>
  </si>
  <si>
    <t>Notes:</t>
  </si>
  <si>
    <t>Emergency Reserve Fund</t>
  </si>
  <si>
    <t>State, Foreign Operations, and Related Programs (SFOPs) - Global Health</t>
  </si>
  <si>
    <t>of which Polio</t>
  </si>
  <si>
    <t>Labor Health &amp; Human Services (Labor HHS)</t>
  </si>
  <si>
    <t>Centers for Disease Control &amp; Prevention (CDC) - Total Global Health</t>
  </si>
  <si>
    <t>Global HIV/AIDS</t>
  </si>
  <si>
    <t>Global Tuberculosis</t>
  </si>
  <si>
    <t>Global Immunization</t>
  </si>
  <si>
    <t>Polio</t>
  </si>
  <si>
    <t>Other Global Vaccines/Measles</t>
  </si>
  <si>
    <t>Parasitic Diseases</t>
  </si>
  <si>
    <t>Global Public Health Protection</t>
  </si>
  <si>
    <t>Global Disease Detection and Emergency Response</t>
  </si>
  <si>
    <t>of which Global Health Security (GHS)</t>
  </si>
  <si>
    <t>Global Public Health Capacity Development</t>
  </si>
  <si>
    <t>National Institutes of Health (NIH) - Total Global Health</t>
  </si>
  <si>
    <t>Fogarty International Center (FIC)</t>
  </si>
  <si>
    <t>Labor HHS Total</t>
  </si>
  <si>
    <t>Not yet known</t>
  </si>
  <si>
    <r>
      <t>Tuberculosis</t>
    </r>
    <r>
      <rPr>
        <b/>
        <vertAlign val="superscript"/>
        <sz val="12"/>
        <color theme="1"/>
        <rFont val="Arial"/>
        <family val="2"/>
      </rPr>
      <t>ii</t>
    </r>
  </si>
  <si>
    <r>
      <t>Maternal &amp; Child Health (MCH)</t>
    </r>
    <r>
      <rPr>
        <b/>
        <vertAlign val="superscript"/>
        <sz val="12"/>
        <color theme="1"/>
        <rFont val="Arial"/>
        <family val="2"/>
      </rPr>
      <t>ii</t>
    </r>
  </si>
  <si>
    <r>
      <t>Nutrition</t>
    </r>
    <r>
      <rPr>
        <b/>
        <vertAlign val="superscript"/>
        <sz val="12"/>
        <color theme="1"/>
        <rFont val="Arial"/>
        <family val="2"/>
      </rPr>
      <t>ii</t>
    </r>
  </si>
  <si>
    <r>
      <t>FY23 Request</t>
    </r>
    <r>
      <rPr>
        <sz val="12"/>
        <color theme="1"/>
        <rFont val="Arial"/>
        <family val="2"/>
      </rPr>
      <t xml:space="preserve"> (millions)</t>
    </r>
  </si>
  <si>
    <r>
      <t>FY22
Omnibus</t>
    </r>
    <r>
      <rPr>
        <b/>
        <vertAlign val="superscript"/>
        <sz val="12"/>
        <color theme="1"/>
        <rFont val="Arial"/>
        <family val="2"/>
      </rPr>
      <t>i</t>
    </r>
    <r>
      <rPr>
        <b/>
        <sz val="12"/>
        <color theme="1"/>
        <rFont val="Arial"/>
        <family val="2"/>
      </rPr>
      <t xml:space="preserve">
</t>
    </r>
    <r>
      <rPr>
        <sz val="12"/>
        <color theme="1"/>
        <rFont val="Arial"/>
        <family val="2"/>
      </rPr>
      <t>(millions)</t>
    </r>
  </si>
  <si>
    <t>of which Gavi</t>
  </si>
  <si>
    <r>
      <t>UNICEF</t>
    </r>
    <r>
      <rPr>
        <i/>
        <vertAlign val="superscript"/>
        <sz val="12"/>
        <color theme="1"/>
        <rFont val="Arial"/>
        <family val="2"/>
      </rPr>
      <t>iii</t>
    </r>
  </si>
  <si>
    <r>
      <t>Family Planning &amp; Reproductive Health (FP/RH)</t>
    </r>
    <r>
      <rPr>
        <b/>
        <vertAlign val="superscript"/>
        <sz val="12"/>
        <color theme="1"/>
        <rFont val="Arial"/>
        <family val="2"/>
      </rPr>
      <t>iv</t>
    </r>
  </si>
  <si>
    <r>
      <t>GHP account</t>
    </r>
    <r>
      <rPr>
        <i/>
        <vertAlign val="superscript"/>
        <sz val="12"/>
        <color theme="1"/>
        <rFont val="Arial"/>
        <family val="2"/>
      </rPr>
      <t>iv</t>
    </r>
  </si>
  <si>
    <r>
      <t>ESF account</t>
    </r>
    <r>
      <rPr>
        <i/>
        <vertAlign val="superscript"/>
        <sz val="12"/>
        <color theme="1"/>
        <rFont val="Arial"/>
        <family val="2"/>
      </rPr>
      <t>iv</t>
    </r>
  </si>
  <si>
    <r>
      <t>Bilateral FP/RH</t>
    </r>
    <r>
      <rPr>
        <i/>
        <vertAlign val="superscript"/>
        <sz val="12"/>
        <color theme="1"/>
        <rFont val="Arial"/>
        <family val="2"/>
      </rPr>
      <t>iv</t>
    </r>
  </si>
  <si>
    <r>
      <t>UNFPA</t>
    </r>
    <r>
      <rPr>
        <i/>
        <vertAlign val="superscript"/>
        <sz val="12"/>
        <color theme="1"/>
        <rFont val="Arial"/>
        <family val="2"/>
      </rPr>
      <t>v</t>
    </r>
  </si>
  <si>
    <r>
      <t>USAID GHP account</t>
    </r>
    <r>
      <rPr>
        <i/>
        <vertAlign val="superscript"/>
        <sz val="12"/>
        <color theme="1"/>
        <rFont val="Arial"/>
        <family val="2"/>
      </rPr>
      <t>vi</t>
    </r>
  </si>
  <si>
    <r>
      <t>State GHP account</t>
    </r>
    <r>
      <rPr>
        <i/>
        <vertAlign val="superscript"/>
        <sz val="12"/>
        <color theme="1"/>
        <rFont val="Arial"/>
        <family val="2"/>
      </rPr>
      <t>vii</t>
    </r>
  </si>
  <si>
    <t>vi - According to the Department of State, Foreign Operations, and Related Programs FY23 Congressional Budget Justification, $250 million of this funding is “for contributions to support multilateral initiatives leading the global COVID response through the Act-Accelerator platform.”</t>
  </si>
  <si>
    <t>vii - According to the Department of State, Foreign Operations, and Related Programs FY23 Congressional Budget Justification, this funding is “to support a new health security financing mechanism, being developed alongside U.S. partners and allies, to ensure global readiness to respond to the next outbreak.”</t>
  </si>
  <si>
    <t>viii - The FY22 Omnibus states that “up to $100,000,000 of the funds made available under the heading ‘Global Health Programs’ may be made available for the Emergency Reserve Fund.”</t>
  </si>
  <si>
    <t>viii</t>
  </si>
  <si>
    <t>ix</t>
  </si>
  <si>
    <t>ix - The FY23 Request states that “this request includes $90.0 million in non-expiring funds to replenish the Emergency Reserve Fund to ensure that USAID can quickly and effectively respond to emerging infectious disease outbreaks posing severe threats to human health.”</t>
  </si>
  <si>
    <r>
      <t xml:space="preserve">FY23 House
</t>
    </r>
    <r>
      <rPr>
        <sz val="12"/>
        <color theme="1"/>
        <rFont val="Arial"/>
        <family val="2"/>
      </rPr>
      <t>(millions)</t>
    </r>
  </si>
  <si>
    <t>Table: KFF Analysis of Global Health Funding in the FY23 House Appropriations Bill</t>
  </si>
  <si>
    <t>Difference: 
FY23 House - FY22 Omnibus</t>
  </si>
  <si>
    <t>Difference: 
FY23 House - FY23 Request</t>
  </si>
  <si>
    <t>ESF Account</t>
  </si>
  <si>
    <t>USAID (GHP Account)</t>
  </si>
  <si>
    <t>State Department (GHP Account)</t>
  </si>
  <si>
    <t xml:space="preserve"> -</t>
  </si>
  <si>
    <t>AEECA account</t>
  </si>
  <si>
    <t>x</t>
  </si>
  <si>
    <r>
      <t>Health Resilience Fund</t>
    </r>
    <r>
      <rPr>
        <vertAlign val="superscript"/>
        <sz val="12"/>
        <color theme="1"/>
        <rFont val="Arial"/>
        <family val="2"/>
      </rPr>
      <t>xi</t>
    </r>
  </si>
  <si>
    <r>
      <t>SFOPs Total (GHP account only)</t>
    </r>
    <r>
      <rPr>
        <b/>
        <vertAlign val="superscript"/>
        <sz val="12"/>
        <color theme="1"/>
        <rFont val="Arial"/>
        <family val="2"/>
      </rPr>
      <t>xii</t>
    </r>
  </si>
  <si>
    <t>Updated: June 28, 2022</t>
  </si>
  <si>
    <r>
      <t>FY23 House</t>
    </r>
    <r>
      <rPr>
        <b/>
        <vertAlign val="superscript"/>
        <sz val="12"/>
        <color theme="1"/>
        <rFont val="Arial"/>
        <family val="2"/>
      </rPr>
      <t>i</t>
    </r>
    <r>
      <rPr>
        <b/>
        <sz val="12"/>
        <color theme="1"/>
        <rFont val="Arial"/>
        <family val="2"/>
      </rPr>
      <t xml:space="preserve">
</t>
    </r>
    <r>
      <rPr>
        <sz val="12"/>
        <color theme="1"/>
        <rFont val="Arial"/>
        <family val="2"/>
      </rPr>
      <t>(millions)</t>
    </r>
  </si>
  <si>
    <t>i - The FY22 Omnibus and FY23 House bill both include a provision giving the Secretary of State the ability to transfer up to $200,000,000 from the ‘Global Health Programs’, ‘Development Assistance’, ‘International Disaster Assistance’, ‘Complex Crises Fund’, ‘Economic Support Fund’, ‘Democracy Fund’, ‘Assistance for Europe, Eurasia and Central Asia’, ‘Migration and Refugee Assistance’, and ‘Millennium Challenge Corporation’ accounts “to respond to a Public Health Emergency of International Concern.”</t>
  </si>
  <si>
    <r>
      <t>HIV/AIDS</t>
    </r>
    <r>
      <rPr>
        <b/>
        <vertAlign val="superscript"/>
        <sz val="12"/>
        <color theme="1"/>
        <rFont val="Arial"/>
        <family val="2"/>
      </rPr>
      <t>ii</t>
    </r>
  </si>
  <si>
    <t>ii - Some HIV, tuberculosis, MCH, nutrition funding, and global health security funding is provided under the ESF and AEECA accounts, which is not earmarked by Congress in the annual appropriations bills and is determined at the agency level.</t>
  </si>
  <si>
    <t>iii - UNICEF funding in the FY22 Omnibus and FY22 House bill includes an earmark of $5 million for programs addressing female genital mutilation.</t>
  </si>
  <si>
    <t>iv - The FY22 Omnibus states that "not less than $575,000,000 should be made available for family planning/reproductive health." The FY23 House bill states that "not less than $760,000,000 shall be made available for family planning/reproductive health.” According to the House bill report, $760 million is provided through the GHP account; however, it is possible that the administration could provide additional funding for FPRH activities through the ESF account.</t>
  </si>
  <si>
    <t>v - The FY22 Omnibus and FY23 House bill both state that if this funding is not provided to UNFPA it “shall be transferred to the ‘Global Health Programs’ account and shall be made available for family planning, maternal, and reproductive health activities.”</t>
  </si>
  <si>
    <t>x - The House FY23 bill states that “Up to $90,000,000 of the funds made available under the heading ‘Global Health Programs’ may be made available for the Emergency Reserve Fund.”</t>
  </si>
  <si>
    <t>xi - The FY23 Request states that the Health Resilience Fund (HRF) “will support cross-cutting health systems strengthening in challenging environments or countries emerging from crisis.” The FY23 House SFOPs report states that the HRF will “support cross-cutting global health activities including health service delivery, health workforce, health information systems, access to essential medicines, health systems financing, and governance, in challenging environments and countries in crisis.”</t>
  </si>
  <si>
    <t>xii - The FY22 Omnibus “includes $100,000,000 for a U.S. contribution to support a multilateral vaccine development partnership for epidemic preparedness innovations.” The FY23 House bill states that “funds appropriated by this Act under the heading ‘Global Health Programs’ may be made available for a contribution to an international financing mechanism for pandemic preparedness.”</t>
  </si>
  <si>
    <t>$5
 (0.1%)</t>
  </si>
  <si>
    <t>$25
 (0.5%)</t>
  </si>
  <si>
    <t>$25
 (0.6%)</t>
  </si>
  <si>
    <t>$0
 (0%)</t>
  </si>
  <si>
    <t>$440
 (28.2%)</t>
  </si>
  <si>
    <t>$98
 (26.4%)</t>
  </si>
  <si>
    <t>$119
 (34%)</t>
  </si>
  <si>
    <t>$45
 (5.8%)</t>
  </si>
  <si>
    <t>$40
 (5.1%)</t>
  </si>
  <si>
    <t>$10.5
 (1.2%)</t>
  </si>
  <si>
    <t>$10
 (15.4%)</t>
  </si>
  <si>
    <t>$6
 (4.3%)</t>
  </si>
  <si>
    <t>$9.5
 (7%)</t>
  </si>
  <si>
    <t>$5
 (3.2%)</t>
  </si>
  <si>
    <t>$10
 (6.7%)</t>
  </si>
  <si>
    <t>$222.5
 (36.6%)</t>
  </si>
  <si>
    <t>$177
 (27.1%)</t>
  </si>
  <si>
    <t>$185
 (32.2%)</t>
  </si>
  <si>
    <t>$163
 (27.3%)</t>
  </si>
  <si>
    <t>$236.1
 (45.1%)</t>
  </si>
  <si>
    <t>$188
 (32.9%)</t>
  </si>
  <si>
    <t>$37.5
 (115.4%)</t>
  </si>
  <si>
    <t>$14
 (25%)</t>
  </si>
  <si>
    <t>$2.5
 (9.1%)</t>
  </si>
  <si>
    <t>$5
 (20%)</t>
  </si>
  <si>
    <t>$5
 (4.7%)</t>
  </si>
  <si>
    <t>$-2
 (-1.7%)</t>
  </si>
  <si>
    <t>$300
 (42.9%)</t>
  </si>
  <si>
    <t>$255
 (34.2%)</t>
  </si>
  <si>
    <t>$400.5
 (3.8%)</t>
  </si>
  <si>
    <t>$1,146.5
 (11.7%)</t>
  </si>
  <si>
    <t>Updated: June 29, 2022</t>
  </si>
  <si>
    <t>Table: KFF Analysis of Global Health Funding in the FY23 Senate Appropriations Bill</t>
  </si>
  <si>
    <r>
      <t xml:space="preserve">FY23 Omnibus
</t>
    </r>
    <r>
      <rPr>
        <sz val="12"/>
        <color theme="1"/>
        <rFont val="Arial"/>
        <family val="2"/>
      </rPr>
      <t>(millions)</t>
    </r>
  </si>
  <si>
    <r>
      <t xml:space="preserve">FY24 Request
</t>
    </r>
    <r>
      <rPr>
        <sz val="12"/>
        <color theme="1"/>
        <rFont val="Arial"/>
        <family val="2"/>
      </rPr>
      <t>(millions)</t>
    </r>
  </si>
  <si>
    <r>
      <t xml:space="preserve">FY24 Senate
</t>
    </r>
    <r>
      <rPr>
        <sz val="12"/>
        <color theme="1"/>
        <rFont val="Arial"/>
        <family val="2"/>
      </rPr>
      <t>(millions)</t>
    </r>
  </si>
  <si>
    <t>Difference: 
FY24 Senate - FY24 Request</t>
  </si>
  <si>
    <t>Difference: 
FY24 Senate - FY24 House</t>
  </si>
  <si>
    <t>Updated: July 28, 2023</t>
  </si>
  <si>
    <t>Difference: 
FY24 Senate - FY23 Omnibus</t>
  </si>
  <si>
    <t>$-72.2
 (-9.4%)</t>
  </si>
  <si>
    <t>$322.1
 (86.9%)</t>
  </si>
  <si>
    <t>$-10
 (-4.2%)</t>
  </si>
  <si>
    <t>$-10
 (-16.7%)</t>
  </si>
  <si>
    <t>$-2
 (-6.5%)</t>
  </si>
  <si>
    <t>$-60
 (-17%)</t>
  </si>
  <si>
    <t>$193.2
 (193.2%)</t>
  </si>
  <si>
    <t>$0.2
 (0.2%)</t>
  </si>
  <si>
    <t>Table: KFF Analysis of Global Health Funding in the FY24 Senate Labor, Health &amp; Human Services (Labor HHS) Appropriations Bill</t>
  </si>
  <si>
    <t>ii - The NIH FY23 and FY24 malaria amounts are estimates from the NIH Research, Condition, and Disease Categorization (RCDC) system.</t>
  </si>
  <si>
    <r>
      <t>Malaria</t>
    </r>
    <r>
      <rPr>
        <vertAlign val="superscript"/>
        <sz val="12"/>
        <color theme="1"/>
        <rFont val="Arial"/>
        <family val="2"/>
      </rPr>
      <t xml:space="preserve">ii </t>
    </r>
  </si>
  <si>
    <r>
      <t>FY24 House</t>
    </r>
    <r>
      <rPr>
        <b/>
        <vertAlign val="superscript"/>
        <sz val="12"/>
        <color theme="1"/>
        <rFont val="Arial"/>
        <family val="2"/>
      </rPr>
      <t>i</t>
    </r>
    <r>
      <rPr>
        <b/>
        <sz val="12"/>
        <color theme="1"/>
        <rFont val="Arial"/>
        <family val="2"/>
      </rPr>
      <t xml:space="preserve">
</t>
    </r>
    <r>
      <rPr>
        <sz val="12"/>
        <color theme="1"/>
        <rFont val="Arial"/>
        <family val="2"/>
      </rPr>
      <t>(millions)</t>
    </r>
  </si>
  <si>
    <t>i - As of July 28, 2023, the House Committee on Appropriations has only released the LHHS bill text with limited information on funding totals; this table will be updated as more information becomes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</si>
</sst>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
  </numFmts>
  <fonts count="19" x14ac:knownFonts="1">
    <font>
      <sz val="11"/>
      <color theme="1"/>
      <name val="Calibri"/>
      <family val="2"/>
      <scheme val="minor"/>
    </font>
    <font>
      <sz val="11"/>
      <color theme="1"/>
      <name val="Arial"/>
      <family val="2"/>
    </font>
    <font>
      <b/>
      <sz val="14"/>
      <color theme="1"/>
      <name val="Arial"/>
      <family val="2"/>
    </font>
    <font>
      <b/>
      <sz val="11"/>
      <color theme="1"/>
      <name val="Arial"/>
      <family val="2"/>
    </font>
    <font>
      <sz val="10"/>
      <color theme="1"/>
      <name val="Arial"/>
      <family val="2"/>
    </font>
    <font>
      <i/>
      <sz val="11"/>
      <color theme="1"/>
      <name val="Arial"/>
      <family val="2"/>
    </font>
    <font>
      <sz val="9"/>
      <color theme="1"/>
      <name val="Arial"/>
      <family val="2"/>
    </font>
    <font>
      <b/>
      <sz val="12"/>
      <color theme="1"/>
      <name val="Arial"/>
      <family val="2"/>
    </font>
    <font>
      <b/>
      <vertAlign val="superscript"/>
      <sz val="12"/>
      <color theme="1"/>
      <name val="Arial"/>
      <family val="2"/>
    </font>
    <font>
      <sz val="12"/>
      <color theme="1"/>
      <name val="Arial"/>
      <family val="2"/>
    </font>
    <font>
      <b/>
      <sz val="12"/>
      <name val="Arial"/>
      <family val="2"/>
    </font>
    <font>
      <i/>
      <sz val="12"/>
      <color theme="1"/>
      <name val="Arial"/>
      <family val="2"/>
    </font>
    <font>
      <i/>
      <vertAlign val="superscript"/>
      <sz val="12"/>
      <color theme="1"/>
      <name val="Arial"/>
      <family val="2"/>
    </font>
    <font>
      <i/>
      <sz val="12"/>
      <name val="Arial"/>
      <family val="2"/>
    </font>
    <font>
      <b/>
      <i/>
      <sz val="12"/>
      <color theme="1"/>
      <name val="Arial"/>
      <family val="2"/>
    </font>
    <font>
      <b/>
      <i/>
      <sz val="11"/>
      <color theme="1"/>
      <name val="Arial"/>
      <family val="2"/>
    </font>
    <font>
      <sz val="11"/>
      <color theme="1"/>
      <name val="Calibri"/>
      <family val="2"/>
      <scheme val="minor"/>
    </font>
    <font>
      <sz val="12"/>
      <name val="Arial"/>
      <family val="2"/>
    </font>
    <font>
      <vertAlign val="superscript"/>
      <sz val="12"/>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s>
  <cellStyleXfs count="2">
    <xf numFmtId="0" fontId="0" fillId="0" borderId="0"/>
    <xf numFmtId="9" fontId="16" fillId="0" borderId="0" applyFont="0" applyFill="0" applyBorder="0" applyAlignment="0" applyProtection="0"/>
  </cellStyleXfs>
  <cellXfs count="104">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6" fillId="0" borderId="0" xfId="0" applyFont="1" applyAlignment="1">
      <alignment horizontal="left" vertical="center"/>
    </xf>
    <xf numFmtId="0" fontId="3" fillId="0" borderId="0" xfId="0" applyFont="1"/>
    <xf numFmtId="0" fontId="5" fillId="0" borderId="0" xfId="0" applyFont="1"/>
    <xf numFmtId="164" fontId="5" fillId="0" borderId="0" xfId="0" applyNumberFormat="1" applyFont="1"/>
    <xf numFmtId="0" fontId="7" fillId="0" borderId="2" xfId="0" applyFont="1" applyBorder="1" applyAlignment="1">
      <alignment vertical="center"/>
    </xf>
    <xf numFmtId="164" fontId="7" fillId="0" borderId="1" xfId="0" applyNumberFormat="1" applyFont="1" applyBorder="1" applyAlignment="1">
      <alignment horizontal="center" vertical="center"/>
    </xf>
    <xf numFmtId="0" fontId="11" fillId="0" borderId="2" xfId="0" applyFont="1" applyBorder="1" applyAlignment="1">
      <alignment horizontal="left" vertical="center" indent="2"/>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indent="4"/>
    </xf>
    <xf numFmtId="0" fontId="11" fillId="0" borderId="2" xfId="0" applyFont="1" applyBorder="1" applyAlignment="1">
      <alignment horizontal="left" vertical="center" wrapText="1" indent="2"/>
    </xf>
    <xf numFmtId="0" fontId="7" fillId="0" borderId="2" xfId="0" applyFont="1" applyBorder="1" applyAlignment="1">
      <alignment vertical="center" wrapText="1"/>
    </xf>
    <xf numFmtId="0" fontId="7" fillId="0" borderId="2" xfId="0" applyFont="1" applyBorder="1" applyAlignment="1">
      <alignment horizontal="left" vertical="center"/>
    </xf>
    <xf numFmtId="164" fontId="3" fillId="0" borderId="0" xfId="0" applyNumberFormat="1" applyFont="1"/>
    <xf numFmtId="0" fontId="15" fillId="0" borderId="0" xfId="0" applyFont="1"/>
    <xf numFmtId="0" fontId="11" fillId="0" borderId="2" xfId="0" applyFont="1" applyBorder="1" applyAlignment="1">
      <alignment horizontal="left" vertical="center" wrapText="1" indent="1"/>
    </xf>
    <xf numFmtId="9" fontId="5" fillId="0" borderId="0" xfId="1" applyFont="1"/>
    <xf numFmtId="9" fontId="3" fillId="0" borderId="0" xfId="1" applyFont="1"/>
    <xf numFmtId="164" fontId="8" fillId="0" borderId="1" xfId="0" applyNumberFormat="1" applyFont="1" applyBorder="1" applyAlignment="1">
      <alignment horizontal="center" vertical="center"/>
    </xf>
    <xf numFmtId="164" fontId="14" fillId="0" borderId="1" xfId="0" applyNumberFormat="1"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9" fillId="0" borderId="2" xfId="0" applyFont="1" applyBorder="1" applyAlignment="1">
      <alignment horizontal="left" vertical="center" wrapText="1" indent="3"/>
    </xf>
    <xf numFmtId="0" fontId="11" fillId="0" borderId="2" xfId="0" applyFont="1" applyBorder="1" applyAlignment="1">
      <alignment horizontal="left" vertical="center" wrapText="1" indent="6"/>
    </xf>
    <xf numFmtId="164" fontId="1" fillId="0" borderId="0" xfId="0" applyNumberFormat="1" applyFont="1"/>
    <xf numFmtId="9" fontId="1" fillId="0" borderId="0" xfId="1" applyFont="1"/>
    <xf numFmtId="0" fontId="7" fillId="2" borderId="3" xfId="0" applyFont="1" applyFill="1" applyBorder="1" applyAlignment="1">
      <alignment horizontal="left" vertical="center" wrapText="1"/>
    </xf>
    <xf numFmtId="164" fontId="10"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wrapText="1"/>
    </xf>
    <xf numFmtId="164" fontId="17" fillId="0" borderId="1" xfId="0" applyNumberFormat="1" applyFont="1" applyBorder="1" applyAlignment="1">
      <alignment horizontal="center" vertical="center" wrapText="1"/>
    </xf>
    <xf numFmtId="0" fontId="11" fillId="0" borderId="2" xfId="0" applyFont="1" applyBorder="1" applyAlignment="1">
      <alignment horizontal="left" vertical="center" wrapText="1" indent="9"/>
    </xf>
    <xf numFmtId="0" fontId="9" fillId="0" borderId="2" xfId="0" applyFont="1" applyBorder="1" applyAlignment="1">
      <alignment horizontal="left" vertical="center" indent="3"/>
    </xf>
    <xf numFmtId="164" fontId="10" fillId="2" borderId="4" xfId="0" applyNumberFormat="1" applyFont="1" applyFill="1" applyBorder="1" applyAlignment="1">
      <alignment horizontal="center" vertical="center" wrapText="1"/>
    </xf>
    <xf numFmtId="164" fontId="7" fillId="0" borderId="8" xfId="0" applyNumberFormat="1" applyFont="1" applyBorder="1" applyAlignment="1">
      <alignment horizontal="center" vertical="center"/>
    </xf>
    <xf numFmtId="164" fontId="11" fillId="0" borderId="8" xfId="0" applyNumberFormat="1" applyFont="1" applyBorder="1" applyAlignment="1">
      <alignment horizontal="center" vertical="center"/>
    </xf>
    <xf numFmtId="164" fontId="14" fillId="0" borderId="8" xfId="0" applyNumberFormat="1" applyFont="1" applyBorder="1" applyAlignment="1">
      <alignment horizontal="center" vertical="center"/>
    </xf>
    <xf numFmtId="164" fontId="8" fillId="0" borderId="8" xfId="0" applyNumberFormat="1" applyFont="1" applyBorder="1" applyAlignment="1">
      <alignment horizontal="center" vertical="center"/>
    </xf>
    <xf numFmtId="164" fontId="10" fillId="0" borderId="8" xfId="0" applyNumberFormat="1" applyFont="1" applyBorder="1" applyAlignment="1">
      <alignment horizontal="center" vertical="center" wrapText="1"/>
    </xf>
    <xf numFmtId="164" fontId="17" fillId="0" borderId="8"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164" fontId="10" fillId="2" borderId="9" xfId="0" applyNumberFormat="1" applyFont="1" applyFill="1" applyBorder="1" applyAlignment="1">
      <alignment horizontal="center" vertical="center" wrapText="1"/>
    </xf>
    <xf numFmtId="164" fontId="10" fillId="0" borderId="15" xfId="0" applyNumberFormat="1" applyFont="1" applyBorder="1" applyAlignment="1">
      <alignment horizontal="center" vertical="center" wrapText="1"/>
    </xf>
    <xf numFmtId="164" fontId="10" fillId="0" borderId="16" xfId="0" applyNumberFormat="1" applyFont="1" applyBorder="1" applyAlignment="1">
      <alignment horizontal="center" vertical="center" wrapText="1"/>
    </xf>
    <xf numFmtId="164" fontId="17" fillId="0" borderId="15" xfId="0" applyNumberFormat="1" applyFont="1" applyBorder="1" applyAlignment="1">
      <alignment horizontal="center" vertical="center" wrapText="1"/>
    </xf>
    <xf numFmtId="164" fontId="10" fillId="2" borderId="18" xfId="0" applyNumberFormat="1" applyFont="1" applyFill="1" applyBorder="1" applyAlignment="1">
      <alignment horizontal="center" vertical="center" wrapText="1"/>
    </xf>
    <xf numFmtId="164" fontId="17" fillId="0" borderId="16" xfId="0" applyNumberFormat="1" applyFont="1" applyBorder="1" applyAlignment="1">
      <alignment horizontal="center" vertical="center" wrapText="1"/>
    </xf>
    <xf numFmtId="164" fontId="10" fillId="2" borderId="17" xfId="0" applyNumberFormat="1" applyFont="1" applyFill="1" applyBorder="1" applyAlignment="1">
      <alignment horizontal="center" vertical="center" wrapText="1"/>
    </xf>
    <xf numFmtId="0" fontId="7" fillId="2" borderId="3" xfId="0" applyFont="1" applyFill="1" applyBorder="1" applyAlignment="1">
      <alignment horizontal="left" vertical="center"/>
    </xf>
    <xf numFmtId="164" fontId="7" fillId="2" borderId="4" xfId="0" applyNumberFormat="1" applyFont="1" applyFill="1" applyBorder="1" applyAlignment="1">
      <alignment horizontal="center" vertical="center"/>
    </xf>
    <xf numFmtId="164" fontId="7" fillId="2" borderId="9" xfId="0" applyNumberFormat="1" applyFont="1" applyFill="1" applyBorder="1" applyAlignment="1">
      <alignment horizontal="center" vertical="center"/>
    </xf>
    <xf numFmtId="164" fontId="4" fillId="0" borderId="0" xfId="0" applyNumberFormat="1" applyFont="1" applyAlignment="1">
      <alignment horizontal="center" vertical="center"/>
    </xf>
    <xf numFmtId="164" fontId="17" fillId="0" borderId="0" xfId="0" applyNumberFormat="1" applyFont="1" applyAlignment="1">
      <alignment horizontal="center" vertical="center" wrapText="1"/>
    </xf>
    <xf numFmtId="164" fontId="10" fillId="0" borderId="29" xfId="0" applyNumberFormat="1" applyFont="1" applyBorder="1" applyAlignment="1">
      <alignment horizontal="center" vertical="center" wrapText="1"/>
    </xf>
    <xf numFmtId="164" fontId="17" fillId="0" borderId="29" xfId="0" applyNumberFormat="1" applyFont="1" applyBorder="1" applyAlignment="1">
      <alignment horizontal="center" vertical="center" wrapText="1"/>
    </xf>
    <xf numFmtId="164" fontId="13" fillId="0" borderId="29" xfId="0" applyNumberFormat="1" applyFont="1" applyBorder="1" applyAlignment="1">
      <alignment horizontal="center" vertical="center" wrapText="1"/>
    </xf>
    <xf numFmtId="164" fontId="10" fillId="2" borderId="30" xfId="0" applyNumberFormat="1" applyFont="1" applyFill="1" applyBorder="1" applyAlignment="1">
      <alignment horizontal="center" vertical="center" wrapText="1"/>
    </xf>
    <xf numFmtId="164" fontId="10" fillId="0" borderId="35" xfId="0" applyNumberFormat="1" applyFont="1" applyBorder="1" applyAlignment="1">
      <alignment horizontal="center" vertical="center" wrapText="1"/>
    </xf>
    <xf numFmtId="164" fontId="17" fillId="0" borderId="35" xfId="0" applyNumberFormat="1" applyFont="1" applyBorder="1" applyAlignment="1">
      <alignment horizontal="center" vertical="center" wrapText="1"/>
    </xf>
    <xf numFmtId="164" fontId="13" fillId="0" borderId="35" xfId="0" applyNumberFormat="1" applyFont="1" applyBorder="1" applyAlignment="1">
      <alignment horizontal="center" vertical="center" wrapText="1"/>
    </xf>
    <xf numFmtId="164" fontId="10" fillId="2" borderId="36" xfId="0" applyNumberFormat="1" applyFont="1" applyFill="1" applyBorder="1" applyAlignment="1">
      <alignment horizontal="center" vertical="center" wrapText="1"/>
    </xf>
    <xf numFmtId="164" fontId="10" fillId="0" borderId="39" xfId="0" applyNumberFormat="1" applyFont="1" applyBorder="1" applyAlignment="1">
      <alignment horizontal="center" vertical="center" wrapText="1"/>
    </xf>
    <xf numFmtId="164" fontId="17" fillId="0" borderId="39" xfId="0" applyNumberFormat="1" applyFont="1" applyBorder="1" applyAlignment="1">
      <alignment horizontal="center" vertical="center" wrapText="1"/>
    </xf>
    <xf numFmtId="164" fontId="10" fillId="2" borderId="40" xfId="0" applyNumberFormat="1" applyFont="1" applyFill="1" applyBorder="1" applyAlignment="1">
      <alignment horizontal="center" vertical="center" wrapText="1"/>
    </xf>
    <xf numFmtId="0" fontId="4" fillId="0" borderId="0" xfId="0" applyFont="1" applyAlignment="1">
      <alignment horizontal="left" vertical="center"/>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7" fillId="3" borderId="37" xfId="0" applyFont="1" applyFill="1" applyBorder="1" applyAlignment="1">
      <alignment horizontal="center" vertical="center"/>
    </xf>
    <xf numFmtId="0" fontId="7" fillId="3" borderId="0" xfId="0" applyFont="1" applyFill="1" applyAlignment="1">
      <alignment horizontal="center" vertical="center"/>
    </xf>
    <xf numFmtId="0" fontId="7" fillId="3" borderId="41"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4" fillId="0" borderId="0" xfId="0" applyFont="1" applyAlignment="1">
      <alignment horizontal="left" vertical="center" wrapText="1"/>
    </xf>
    <xf numFmtId="0" fontId="7" fillId="3" borderId="22"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14"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C8F56-96EB-4176-82FA-E7B5D323BFD7}">
  <dimension ref="B1:P28"/>
  <sheetViews>
    <sheetView tabSelected="1" workbookViewId="0"/>
  </sheetViews>
  <sheetFormatPr defaultColWidth="9.109375" defaultRowHeight="13.8" x14ac:dyDescent="0.25"/>
  <cols>
    <col min="1" max="1" width="3.6640625" style="1" customWidth="1"/>
    <col min="2" max="2" width="53.33203125" style="2" customWidth="1"/>
    <col min="3" max="9" width="19.33203125" style="3" customWidth="1"/>
    <col min="10" max="10" width="8.6640625" style="1" bestFit="1" customWidth="1"/>
    <col min="11" max="13" width="9.88671875" style="1" bestFit="1" customWidth="1"/>
    <col min="14" max="14" width="7.109375" style="1" bestFit="1" customWidth="1"/>
    <col min="15" max="16384" width="9.109375" style="1"/>
  </cols>
  <sheetData>
    <row r="1" spans="2:16" ht="14.4" thickBot="1" x14ac:dyDescent="0.3"/>
    <row r="2" spans="2:16" ht="41.25" customHeight="1" thickBot="1" x14ac:dyDescent="0.3">
      <c r="B2" s="71" t="s">
        <v>123</v>
      </c>
      <c r="C2" s="72"/>
      <c r="D2" s="72"/>
      <c r="E2" s="72"/>
      <c r="F2" s="72"/>
      <c r="G2" s="72"/>
      <c r="H2" s="72"/>
      <c r="I2" s="73"/>
    </row>
    <row r="3" spans="2:16" ht="29.25" customHeight="1" x14ac:dyDescent="0.25">
      <c r="B3" s="77" t="s">
        <v>0</v>
      </c>
      <c r="C3" s="79" t="s">
        <v>108</v>
      </c>
      <c r="D3" s="81" t="s">
        <v>109</v>
      </c>
      <c r="E3" s="85" t="s">
        <v>126</v>
      </c>
      <c r="F3" s="67" t="s">
        <v>110</v>
      </c>
      <c r="G3" s="87" t="s">
        <v>114</v>
      </c>
      <c r="H3" s="83" t="s">
        <v>111</v>
      </c>
      <c r="I3" s="69" t="s">
        <v>112</v>
      </c>
    </row>
    <row r="4" spans="2:16" ht="28.5" customHeight="1" x14ac:dyDescent="0.25">
      <c r="B4" s="78"/>
      <c r="C4" s="80"/>
      <c r="D4" s="82"/>
      <c r="E4" s="86"/>
      <c r="F4" s="68"/>
      <c r="G4" s="88"/>
      <c r="H4" s="84"/>
      <c r="I4" s="70"/>
    </row>
    <row r="5" spans="2:16" s="5" customFormat="1" ht="30" customHeight="1" x14ac:dyDescent="0.25">
      <c r="B5" s="74" t="s">
        <v>16</v>
      </c>
      <c r="C5" s="75"/>
      <c r="D5" s="75"/>
      <c r="E5" s="75"/>
      <c r="F5" s="75"/>
      <c r="G5" s="75"/>
      <c r="H5" s="75"/>
      <c r="I5" s="76"/>
      <c r="M5" s="20"/>
    </row>
    <row r="6" spans="2:16" s="5" customFormat="1" ht="30" customHeight="1" x14ac:dyDescent="0.25">
      <c r="B6" s="14" t="s">
        <v>17</v>
      </c>
      <c r="C6" s="30">
        <v>692.84299999999996</v>
      </c>
      <c r="D6" s="40">
        <v>765</v>
      </c>
      <c r="E6" s="59">
        <v>370.77199999999999</v>
      </c>
      <c r="F6" s="55">
        <v>692.84299999999996</v>
      </c>
      <c r="G6" s="45" t="s">
        <v>78</v>
      </c>
      <c r="H6" s="40" t="s">
        <v>115</v>
      </c>
      <c r="I6" s="63" t="s">
        <v>116</v>
      </c>
      <c r="J6" s="16"/>
      <c r="K6" s="16"/>
      <c r="L6" s="16"/>
      <c r="M6" s="16"/>
      <c r="N6" s="16"/>
      <c r="O6" s="16"/>
      <c r="P6" s="16"/>
    </row>
    <row r="7" spans="2:16" ht="30" customHeight="1" x14ac:dyDescent="0.25">
      <c r="B7" s="25" t="s">
        <v>18</v>
      </c>
      <c r="C7" s="32">
        <v>128.92099999999999</v>
      </c>
      <c r="D7" s="41">
        <v>128.91999999999999</v>
      </c>
      <c r="E7" s="61" t="s">
        <v>4</v>
      </c>
      <c r="F7" s="56">
        <v>128.92099999999999</v>
      </c>
      <c r="G7" s="48" t="s">
        <v>78</v>
      </c>
      <c r="H7" s="41" t="s">
        <v>78</v>
      </c>
      <c r="I7" s="64" t="s">
        <v>59</v>
      </c>
      <c r="K7" s="27"/>
      <c r="L7" s="27"/>
      <c r="M7" s="27"/>
      <c r="N7" s="27"/>
      <c r="O7" s="28"/>
      <c r="P7" s="28"/>
    </row>
    <row r="8" spans="2:16" ht="30" customHeight="1" x14ac:dyDescent="0.25">
      <c r="B8" s="25" t="s">
        <v>19</v>
      </c>
      <c r="C8" s="32">
        <v>11.722</v>
      </c>
      <c r="D8" s="41">
        <v>11.722</v>
      </c>
      <c r="E8" s="61" t="s">
        <v>4</v>
      </c>
      <c r="F8" s="56">
        <v>11.722</v>
      </c>
      <c r="G8" s="48" t="s">
        <v>78</v>
      </c>
      <c r="H8" s="41" t="s">
        <v>78</v>
      </c>
      <c r="I8" s="64" t="s">
        <v>7</v>
      </c>
      <c r="M8" s="28"/>
    </row>
    <row r="9" spans="2:16" ht="30" customHeight="1" x14ac:dyDescent="0.25">
      <c r="B9" s="25" t="s">
        <v>20</v>
      </c>
      <c r="C9" s="32">
        <v>230</v>
      </c>
      <c r="D9" s="41">
        <v>240</v>
      </c>
      <c r="E9" s="61" t="s">
        <v>4</v>
      </c>
      <c r="F9" s="56">
        <v>230</v>
      </c>
      <c r="G9" s="48" t="s">
        <v>78</v>
      </c>
      <c r="H9" s="41" t="s">
        <v>117</v>
      </c>
      <c r="I9" s="64" t="s">
        <v>59</v>
      </c>
      <c r="M9" s="28"/>
    </row>
    <row r="10" spans="2:16" s="6" customFormat="1" ht="30" customHeight="1" x14ac:dyDescent="0.3">
      <c r="B10" s="26" t="s">
        <v>21</v>
      </c>
      <c r="C10" s="31">
        <v>180</v>
      </c>
      <c r="D10" s="42">
        <v>180</v>
      </c>
      <c r="E10" s="61" t="s">
        <v>4</v>
      </c>
      <c r="F10" s="57">
        <v>180</v>
      </c>
      <c r="G10" s="48" t="s">
        <v>78</v>
      </c>
      <c r="H10" s="41" t="s">
        <v>78</v>
      </c>
      <c r="I10" s="64" t="s">
        <v>59</v>
      </c>
      <c r="M10" s="19"/>
    </row>
    <row r="11" spans="2:16" s="6" customFormat="1" ht="30" customHeight="1" x14ac:dyDescent="0.3">
      <c r="B11" s="26" t="s">
        <v>22</v>
      </c>
      <c r="C11" s="31">
        <v>50</v>
      </c>
      <c r="D11" s="42">
        <v>60</v>
      </c>
      <c r="E11" s="61" t="s">
        <v>4</v>
      </c>
      <c r="F11" s="57">
        <v>50</v>
      </c>
      <c r="G11" s="48" t="s">
        <v>78</v>
      </c>
      <c r="H11" s="41" t="s">
        <v>118</v>
      </c>
      <c r="I11" s="64" t="s">
        <v>59</v>
      </c>
      <c r="M11" s="19"/>
    </row>
    <row r="12" spans="2:16" ht="30" customHeight="1" x14ac:dyDescent="0.25">
      <c r="B12" s="25" t="s">
        <v>23</v>
      </c>
      <c r="C12" s="32">
        <v>29</v>
      </c>
      <c r="D12" s="41">
        <v>31</v>
      </c>
      <c r="E12" s="61" t="s">
        <v>4</v>
      </c>
      <c r="F12" s="56">
        <v>29</v>
      </c>
      <c r="G12" s="48" t="s">
        <v>78</v>
      </c>
      <c r="H12" s="41" t="s">
        <v>119</v>
      </c>
      <c r="I12" s="64" t="s">
        <v>59</v>
      </c>
      <c r="M12" s="28"/>
    </row>
    <row r="13" spans="2:16" ht="30" customHeight="1" x14ac:dyDescent="0.25">
      <c r="B13" s="25" t="s">
        <v>24</v>
      </c>
      <c r="C13" s="32">
        <v>293.2</v>
      </c>
      <c r="D13" s="41">
        <v>353.2</v>
      </c>
      <c r="E13" s="60">
        <v>100</v>
      </c>
      <c r="F13" s="56">
        <v>293.2</v>
      </c>
      <c r="G13" s="48" t="s">
        <v>78</v>
      </c>
      <c r="H13" s="41" t="s">
        <v>120</v>
      </c>
      <c r="I13" s="64" t="s">
        <v>121</v>
      </c>
      <c r="M13" s="28"/>
    </row>
    <row r="14" spans="2:16" s="6" customFormat="1" ht="30" customHeight="1" x14ac:dyDescent="0.3">
      <c r="B14" s="26" t="s">
        <v>25</v>
      </c>
      <c r="C14" s="31" t="s">
        <v>4</v>
      </c>
      <c r="D14" s="42" t="s">
        <v>4</v>
      </c>
      <c r="E14" s="61" t="s">
        <v>4</v>
      </c>
      <c r="F14" s="57" t="s">
        <v>4</v>
      </c>
      <c r="G14" s="48" t="s">
        <v>59</v>
      </c>
      <c r="H14" s="41" t="s">
        <v>59</v>
      </c>
      <c r="I14" s="64" t="s">
        <v>59</v>
      </c>
      <c r="M14" s="19"/>
    </row>
    <row r="15" spans="2:16" s="6" customFormat="1" ht="30" customHeight="1" x14ac:dyDescent="0.3">
      <c r="B15" s="33" t="s">
        <v>26</v>
      </c>
      <c r="C15" s="31" t="s">
        <v>4</v>
      </c>
      <c r="D15" s="42" t="s">
        <v>4</v>
      </c>
      <c r="E15" s="61" t="s">
        <v>4</v>
      </c>
      <c r="F15" s="57" t="s">
        <v>4</v>
      </c>
      <c r="G15" s="48" t="s">
        <v>59</v>
      </c>
      <c r="H15" s="41" t="s">
        <v>59</v>
      </c>
      <c r="I15" s="64" t="s">
        <v>59</v>
      </c>
      <c r="K15" s="7"/>
      <c r="M15" s="19"/>
    </row>
    <row r="16" spans="2:16" s="6" customFormat="1" ht="30" customHeight="1" x14ac:dyDescent="0.3">
      <c r="B16" s="26" t="s">
        <v>27</v>
      </c>
      <c r="C16" s="31" t="s">
        <v>4</v>
      </c>
      <c r="D16" s="42" t="s">
        <v>4</v>
      </c>
      <c r="E16" s="61" t="s">
        <v>4</v>
      </c>
      <c r="F16" s="57" t="s">
        <v>4</v>
      </c>
      <c r="G16" s="48" t="s">
        <v>59</v>
      </c>
      <c r="H16" s="41" t="s">
        <v>59</v>
      </c>
      <c r="I16" s="64" t="s">
        <v>59</v>
      </c>
      <c r="M16" s="19"/>
    </row>
    <row r="17" spans="2:13" s="5" customFormat="1" ht="30" customHeight="1" x14ac:dyDescent="0.25">
      <c r="B17" s="14" t="s">
        <v>28</v>
      </c>
      <c r="C17" s="30" t="s">
        <v>59</v>
      </c>
      <c r="D17" s="40" t="s">
        <v>7</v>
      </c>
      <c r="E17" s="59" t="s">
        <v>59</v>
      </c>
      <c r="F17" s="55" t="s">
        <v>59</v>
      </c>
      <c r="G17" s="45" t="s">
        <v>59</v>
      </c>
      <c r="H17" s="40" t="s">
        <v>59</v>
      </c>
      <c r="I17" s="63" t="s">
        <v>59</v>
      </c>
      <c r="M17" s="20"/>
    </row>
    <row r="18" spans="2:13" ht="30" customHeight="1" x14ac:dyDescent="0.25">
      <c r="B18" s="34" t="s">
        <v>1</v>
      </c>
      <c r="C18" s="32" t="s">
        <v>4</v>
      </c>
      <c r="D18" s="41" t="s">
        <v>4</v>
      </c>
      <c r="E18" s="60" t="s">
        <v>4</v>
      </c>
      <c r="F18" s="56" t="s">
        <v>4</v>
      </c>
      <c r="G18" s="48" t="s">
        <v>59</v>
      </c>
      <c r="H18" s="41" t="s">
        <v>59</v>
      </c>
      <c r="I18" s="64" t="s">
        <v>59</v>
      </c>
      <c r="M18" s="28"/>
    </row>
    <row r="19" spans="2:13" ht="30" customHeight="1" x14ac:dyDescent="0.25">
      <c r="B19" s="34" t="s">
        <v>125</v>
      </c>
      <c r="C19" s="32">
        <v>225</v>
      </c>
      <c r="D19" s="41">
        <v>225</v>
      </c>
      <c r="E19" s="60" t="s">
        <v>4</v>
      </c>
      <c r="F19" s="56" t="s">
        <v>4</v>
      </c>
      <c r="G19" s="48" t="s">
        <v>59</v>
      </c>
      <c r="H19" s="41" t="s">
        <v>59</v>
      </c>
      <c r="I19" s="64" t="s">
        <v>59</v>
      </c>
      <c r="M19" s="28"/>
    </row>
    <row r="20" spans="2:13" ht="30" customHeight="1" x14ac:dyDescent="0.25">
      <c r="B20" s="25" t="s">
        <v>29</v>
      </c>
      <c r="C20" s="32">
        <v>95.162000000000006</v>
      </c>
      <c r="D20" s="41">
        <v>95</v>
      </c>
      <c r="E20" s="60">
        <v>95.16</v>
      </c>
      <c r="F20" s="56">
        <v>95.162000000000006</v>
      </c>
      <c r="G20" s="48" t="s">
        <v>78</v>
      </c>
      <c r="H20" s="41" t="s">
        <v>122</v>
      </c>
      <c r="I20" s="64" t="s">
        <v>78</v>
      </c>
      <c r="M20" s="28"/>
    </row>
    <row r="21" spans="2:13" s="5" customFormat="1" ht="30" customHeight="1" thickBot="1" x14ac:dyDescent="0.3">
      <c r="B21" s="29" t="s">
        <v>30</v>
      </c>
      <c r="C21" s="35" t="s">
        <v>7</v>
      </c>
      <c r="D21" s="43" t="s">
        <v>7</v>
      </c>
      <c r="E21" s="62" t="s">
        <v>59</v>
      </c>
      <c r="F21" s="58" t="s">
        <v>59</v>
      </c>
      <c r="G21" s="49" t="s">
        <v>59</v>
      </c>
      <c r="H21" s="43" t="s">
        <v>59</v>
      </c>
      <c r="I21" s="65" t="s">
        <v>59</v>
      </c>
      <c r="M21" s="20"/>
    </row>
    <row r="23" spans="2:13" ht="15" x14ac:dyDescent="0.25">
      <c r="B23" s="23" t="s">
        <v>12</v>
      </c>
      <c r="C23" s="53"/>
      <c r="D23" s="53"/>
      <c r="E23" s="53"/>
      <c r="F23" s="53"/>
      <c r="G23" s="53"/>
      <c r="H23" s="54"/>
      <c r="I23" s="54"/>
    </row>
    <row r="24" spans="2:13" x14ac:dyDescent="0.25">
      <c r="B24" s="66" t="s">
        <v>127</v>
      </c>
      <c r="C24" s="66"/>
      <c r="D24" s="66"/>
      <c r="E24" s="66"/>
      <c r="F24" s="66"/>
      <c r="G24" s="66"/>
      <c r="H24" s="66"/>
      <c r="I24" s="66"/>
    </row>
    <row r="25" spans="2:13" x14ac:dyDescent="0.25">
      <c r="B25" s="66" t="s">
        <v>124</v>
      </c>
      <c r="C25" s="66"/>
      <c r="D25" s="66"/>
      <c r="E25" s="66"/>
      <c r="F25" s="66"/>
      <c r="G25" s="66"/>
      <c r="H25" s="66"/>
      <c r="I25" s="66"/>
    </row>
    <row r="28" spans="2:13" x14ac:dyDescent="0.25">
      <c r="B28" s="2" t="s">
        <v>113</v>
      </c>
    </row>
  </sheetData>
  <mergeCells count="12">
    <mergeCell ref="B24:I24"/>
    <mergeCell ref="B25:I25"/>
    <mergeCell ref="B5:I5"/>
    <mergeCell ref="B2:I2"/>
    <mergeCell ref="B3:B4"/>
    <mergeCell ref="C3:C4"/>
    <mergeCell ref="D3:D4"/>
    <mergeCell ref="E3:E4"/>
    <mergeCell ref="F3:F4"/>
    <mergeCell ref="G3:G4"/>
    <mergeCell ref="H3:H4"/>
    <mergeCell ref="I3:I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4440D-ED85-4F7D-AEF1-9F9297927A7E}">
  <dimension ref="B1:N57"/>
  <sheetViews>
    <sheetView topLeftCell="A25" zoomScale="87" zoomScaleNormal="87" workbookViewId="0">
      <selection activeCell="D30" sqref="D30"/>
    </sheetView>
  </sheetViews>
  <sheetFormatPr defaultColWidth="9.109375" defaultRowHeight="13.8" x14ac:dyDescent="0.25"/>
  <cols>
    <col min="1" max="1" width="3.6640625" style="1" customWidth="1"/>
    <col min="2" max="2" width="45.33203125" style="2" customWidth="1"/>
    <col min="3" max="6" width="19.33203125" style="3" customWidth="1"/>
    <col min="7" max="7" width="19.33203125" style="1" customWidth="1"/>
    <col min="8" max="8" width="8.6640625" style="1" bestFit="1" customWidth="1"/>
    <col min="9" max="11" width="9.88671875" style="1" bestFit="1" customWidth="1"/>
    <col min="12" max="12" width="7.109375" style="1" bestFit="1" customWidth="1"/>
    <col min="13" max="16384" width="9.109375" style="1"/>
  </cols>
  <sheetData>
    <row r="1" spans="2:9" ht="14.4" thickBot="1" x14ac:dyDescent="0.3"/>
    <row r="2" spans="2:9" ht="41.25" customHeight="1" thickBot="1" x14ac:dyDescent="0.3">
      <c r="B2" s="71" t="s">
        <v>53</v>
      </c>
      <c r="C2" s="72"/>
      <c r="D2" s="72"/>
      <c r="E2" s="72"/>
      <c r="F2" s="72"/>
      <c r="G2" s="73"/>
    </row>
    <row r="3" spans="2:9" ht="29.25" customHeight="1" x14ac:dyDescent="0.25">
      <c r="B3" s="77" t="s">
        <v>0</v>
      </c>
      <c r="C3" s="89" t="s">
        <v>36</v>
      </c>
      <c r="D3" s="89" t="s">
        <v>35</v>
      </c>
      <c r="E3" s="91" t="s">
        <v>65</v>
      </c>
      <c r="F3" s="93" t="s">
        <v>54</v>
      </c>
      <c r="G3" s="95" t="s">
        <v>55</v>
      </c>
    </row>
    <row r="4" spans="2:9" ht="28.5" customHeight="1" x14ac:dyDescent="0.25">
      <c r="B4" s="78"/>
      <c r="C4" s="90"/>
      <c r="D4" s="90"/>
      <c r="E4" s="92"/>
      <c r="F4" s="94"/>
      <c r="G4" s="96"/>
    </row>
    <row r="5" spans="2:9" ht="30.75" customHeight="1" x14ac:dyDescent="0.25">
      <c r="B5" s="97" t="s">
        <v>14</v>
      </c>
      <c r="C5" s="98"/>
      <c r="D5" s="98"/>
      <c r="E5" s="98"/>
      <c r="F5" s="98"/>
      <c r="G5" s="99"/>
    </row>
    <row r="6" spans="2:9" s="5" customFormat="1" ht="30" customHeight="1" x14ac:dyDescent="0.25">
      <c r="B6" s="8" t="s">
        <v>67</v>
      </c>
      <c r="C6" s="9">
        <v>4720</v>
      </c>
      <c r="D6" s="9">
        <v>4700</v>
      </c>
      <c r="E6" s="36">
        <v>4725</v>
      </c>
      <c r="F6" s="45" t="str">
        <f>"$"&amp;ROUND(E6-C6,1) &amp; CHAR(10) &amp;" ("&amp;ROUND((E6-C6)/C6,3)*100&amp;"%)"</f>
        <v>$5
 (0.1%)</v>
      </c>
      <c r="G6" s="44" t="str">
        <f>"$"&amp;ROUND(E6-D6,1) &amp; CHAR(10) &amp;" ("&amp;ROUND((E6-D6)/D6,3)*100&amp;"%)"</f>
        <v>$25
 (0.5%)</v>
      </c>
      <c r="H6" s="16"/>
      <c r="I6" s="16"/>
    </row>
    <row r="7" spans="2:9" s="6" customFormat="1" ht="30" customHeight="1" x14ac:dyDescent="0.3">
      <c r="B7" s="10" t="s">
        <v>58</v>
      </c>
      <c r="C7" s="11">
        <v>4390</v>
      </c>
      <c r="D7" s="11">
        <v>4370</v>
      </c>
      <c r="E7" s="37">
        <v>4395</v>
      </c>
      <c r="F7" s="48" t="str">
        <f t="shared" ref="F7:F40" si="0">"$"&amp;ROUND(E7-C7,1) &amp; CHAR(10) &amp;" ("&amp;ROUND((E7-C7)/C7,3)*100&amp;"%)"</f>
        <v>$5
 (0.1%)</v>
      </c>
      <c r="G7" s="46" t="str">
        <f t="shared" ref="G7:G40" si="1">"$"&amp;ROUND(E7-D7,1) &amp; CHAR(10) &amp;" ("&amp;ROUND((E7-D7)/D7,3)*100&amp;"%)"</f>
        <v>$25
 (0.6%)</v>
      </c>
    </row>
    <row r="8" spans="2:9" s="6" customFormat="1" ht="30" customHeight="1" x14ac:dyDescent="0.3">
      <c r="B8" s="10" t="s">
        <v>57</v>
      </c>
      <c r="C8" s="11">
        <v>330</v>
      </c>
      <c r="D8" s="11">
        <v>330</v>
      </c>
      <c r="E8" s="37">
        <v>330</v>
      </c>
      <c r="F8" s="48" t="str">
        <f t="shared" si="0"/>
        <v>$0
 (0%)</v>
      </c>
      <c r="G8" s="46" t="str">
        <f t="shared" si="1"/>
        <v>$0
 (0%)</v>
      </c>
    </row>
    <row r="9" spans="2:9" s="6" customFormat="1" ht="30" customHeight="1" x14ac:dyDescent="0.3">
      <c r="B9" s="12" t="s">
        <v>6</v>
      </c>
      <c r="C9" s="11">
        <v>45</v>
      </c>
      <c r="D9" s="11">
        <v>45</v>
      </c>
      <c r="E9" s="37">
        <v>45</v>
      </c>
      <c r="F9" s="48" t="str">
        <f t="shared" si="0"/>
        <v>$0
 (0%)</v>
      </c>
      <c r="G9" s="46" t="str">
        <f t="shared" si="1"/>
        <v>$0
 (0%)</v>
      </c>
    </row>
    <row r="10" spans="2:9" s="6" customFormat="1" ht="30" customHeight="1" x14ac:dyDescent="0.3">
      <c r="B10" s="10" t="s">
        <v>56</v>
      </c>
      <c r="C10" s="11" t="s">
        <v>4</v>
      </c>
      <c r="D10" s="11">
        <v>0.54500000000000004</v>
      </c>
      <c r="E10" s="37" t="s">
        <v>4</v>
      </c>
      <c r="F10" s="48" t="e">
        <f t="shared" ref="F10" si="2">"$"&amp;ROUND(E10-C10,1) &amp; CHAR(10) &amp;" ("&amp;ROUND((E10-C10)/C10,3)*100&amp;"%)"</f>
        <v>#VALUE!</v>
      </c>
      <c r="G10" s="46" t="e">
        <f t="shared" ref="G10" si="3">"$"&amp;ROUND(E10-D10,1) &amp; CHAR(10) &amp;" ("&amp;ROUND((E10-D10)/D10,3)*100&amp;"%)"</f>
        <v>#VALUE!</v>
      </c>
    </row>
    <row r="11" spans="2:9" s="5" customFormat="1" ht="30" customHeight="1" x14ac:dyDescent="0.25">
      <c r="B11" s="8" t="s">
        <v>3</v>
      </c>
      <c r="C11" s="9">
        <v>1560</v>
      </c>
      <c r="D11" s="9">
        <v>2000</v>
      </c>
      <c r="E11" s="36">
        <v>2000</v>
      </c>
      <c r="F11" s="45" t="str">
        <f t="shared" si="0"/>
        <v>$440
 (28.2%)</v>
      </c>
      <c r="G11" s="44" t="str">
        <f t="shared" si="1"/>
        <v>$0
 (0%)</v>
      </c>
      <c r="H11" s="16"/>
      <c r="I11" s="16"/>
    </row>
    <row r="12" spans="2:9" s="5" customFormat="1" ht="30" customHeight="1" x14ac:dyDescent="0.25">
      <c r="B12" s="8" t="s">
        <v>32</v>
      </c>
      <c r="C12" s="9" t="s">
        <v>7</v>
      </c>
      <c r="D12" s="9">
        <f>SUM(D13:D14)</f>
        <v>352</v>
      </c>
      <c r="E12" s="36" t="s">
        <v>59</v>
      </c>
      <c r="F12" s="45" t="e">
        <f t="shared" si="0"/>
        <v>#VALUE!</v>
      </c>
      <c r="G12" s="44" t="e">
        <f t="shared" si="1"/>
        <v>#VALUE!</v>
      </c>
    </row>
    <row r="13" spans="2:9" s="6" customFormat="1" ht="30" customHeight="1" x14ac:dyDescent="0.3">
      <c r="B13" s="10" t="s">
        <v>9</v>
      </c>
      <c r="C13" s="11">
        <v>371.05</v>
      </c>
      <c r="D13" s="11">
        <v>350</v>
      </c>
      <c r="E13" s="37">
        <v>469</v>
      </c>
      <c r="F13" s="48" t="str">
        <f t="shared" si="0"/>
        <v>$98
 (26.4%)</v>
      </c>
      <c r="G13" s="46" t="str">
        <f t="shared" si="1"/>
        <v>$119
 (34%)</v>
      </c>
      <c r="H13" s="7"/>
      <c r="I13" s="7"/>
    </row>
    <row r="14" spans="2:9" s="6" customFormat="1" ht="30" customHeight="1" x14ac:dyDescent="0.3">
      <c r="B14" s="10" t="s">
        <v>10</v>
      </c>
      <c r="C14" s="11" t="s">
        <v>4</v>
      </c>
      <c r="D14" s="11">
        <v>2</v>
      </c>
      <c r="E14" s="37" t="s">
        <v>4</v>
      </c>
      <c r="F14" s="48" t="e">
        <f t="shared" si="0"/>
        <v>#VALUE!</v>
      </c>
      <c r="G14" s="46" t="e">
        <f t="shared" si="1"/>
        <v>#VALUE!</v>
      </c>
    </row>
    <row r="15" spans="2:9" s="5" customFormat="1" ht="30" customHeight="1" x14ac:dyDescent="0.25">
      <c r="B15" s="8" t="s">
        <v>5</v>
      </c>
      <c r="C15" s="22">
        <v>775</v>
      </c>
      <c r="D15" s="22">
        <v>780</v>
      </c>
      <c r="E15" s="38">
        <v>820</v>
      </c>
      <c r="F15" s="45" t="str">
        <f t="shared" si="0"/>
        <v>$45
 (5.8%)</v>
      </c>
      <c r="G15" s="44" t="str">
        <f t="shared" si="1"/>
        <v>$40
 (5.1%)</v>
      </c>
      <c r="H15" s="20"/>
      <c r="I15" s="16"/>
    </row>
    <row r="16" spans="2:9" s="5" customFormat="1" ht="30" customHeight="1" x14ac:dyDescent="0.25">
      <c r="B16" s="8" t="s">
        <v>33</v>
      </c>
      <c r="C16" s="9" t="s">
        <v>7</v>
      </c>
      <c r="D16" s="9">
        <v>1044</v>
      </c>
      <c r="E16" s="36" t="s">
        <v>59</v>
      </c>
      <c r="F16" s="45" t="e">
        <f t="shared" si="0"/>
        <v>#VALUE!</v>
      </c>
      <c r="G16" s="44" t="e">
        <f t="shared" si="1"/>
        <v>#VALUE!</v>
      </c>
    </row>
    <row r="17" spans="2:14" s="6" customFormat="1" ht="30" customHeight="1" x14ac:dyDescent="0.3">
      <c r="B17" s="10" t="s">
        <v>9</v>
      </c>
      <c r="C17" s="11">
        <v>890</v>
      </c>
      <c r="D17" s="11">
        <v>879.5</v>
      </c>
      <c r="E17" s="37">
        <v>890</v>
      </c>
      <c r="F17" s="48" t="str">
        <f t="shared" si="0"/>
        <v>$0
 (0%)</v>
      </c>
      <c r="G17" s="46" t="str">
        <f t="shared" si="1"/>
        <v>$10.5
 (1.2%)</v>
      </c>
      <c r="H17" s="7"/>
      <c r="I17" s="7"/>
    </row>
    <row r="18" spans="2:14" s="6" customFormat="1" ht="30" customHeight="1" x14ac:dyDescent="0.3">
      <c r="B18" s="12" t="s">
        <v>37</v>
      </c>
      <c r="C18" s="11">
        <v>290</v>
      </c>
      <c r="D18" s="11">
        <v>290</v>
      </c>
      <c r="E18" s="37">
        <v>290</v>
      </c>
      <c r="F18" s="48" t="str">
        <f t="shared" si="0"/>
        <v>$0
 (0%)</v>
      </c>
      <c r="G18" s="46" t="str">
        <f t="shared" si="1"/>
        <v>$0
 (0%)</v>
      </c>
    </row>
    <row r="19" spans="2:14" s="6" customFormat="1" ht="30" customHeight="1" x14ac:dyDescent="0.3">
      <c r="B19" s="12" t="s">
        <v>15</v>
      </c>
      <c r="C19" s="11">
        <v>75</v>
      </c>
      <c r="D19" s="11">
        <v>65</v>
      </c>
      <c r="E19" s="37">
        <v>75</v>
      </c>
      <c r="F19" s="48" t="str">
        <f t="shared" si="0"/>
        <v>$0
 (0%)</v>
      </c>
      <c r="G19" s="46" t="str">
        <f t="shared" si="1"/>
        <v>$10
 (15.4%)</v>
      </c>
    </row>
    <row r="20" spans="2:14" s="6" customFormat="1" ht="30" customHeight="1" x14ac:dyDescent="0.3">
      <c r="B20" s="10" t="s">
        <v>38</v>
      </c>
      <c r="C20" s="11">
        <v>139</v>
      </c>
      <c r="D20" s="11">
        <v>135.5</v>
      </c>
      <c r="E20" s="37">
        <v>145</v>
      </c>
      <c r="F20" s="48" t="str">
        <f t="shared" si="0"/>
        <v>$6
 (4.3%)</v>
      </c>
      <c r="G20" s="46" t="str">
        <f t="shared" si="1"/>
        <v>$9.5
 (7%)</v>
      </c>
      <c r="H20" s="7"/>
    </row>
    <row r="21" spans="2:14" s="6" customFormat="1" ht="30" customHeight="1" x14ac:dyDescent="0.3">
      <c r="B21" s="10" t="s">
        <v>10</v>
      </c>
      <c r="C21" s="11" t="s">
        <v>4</v>
      </c>
      <c r="D21" s="11">
        <v>29</v>
      </c>
      <c r="E21" s="37" t="s">
        <v>4</v>
      </c>
      <c r="F21" s="48" t="e">
        <f t="shared" si="0"/>
        <v>#VALUE!</v>
      </c>
      <c r="G21" s="46" t="e">
        <f t="shared" si="1"/>
        <v>#VALUE!</v>
      </c>
      <c r="H21" s="19"/>
    </row>
    <row r="22" spans="2:14" s="6" customFormat="1" ht="30" customHeight="1" x14ac:dyDescent="0.3">
      <c r="B22" s="12" t="s">
        <v>15</v>
      </c>
      <c r="C22" s="11" t="s">
        <v>4</v>
      </c>
      <c r="D22" s="11">
        <v>0</v>
      </c>
      <c r="E22" s="37" t="s">
        <v>4</v>
      </c>
      <c r="F22" s="48" t="e">
        <f t="shared" si="0"/>
        <v>#VALUE!</v>
      </c>
      <c r="G22" s="46" t="e">
        <f t="shared" si="1"/>
        <v>#VALUE!</v>
      </c>
    </row>
    <row r="23" spans="2:14" s="5" customFormat="1" ht="30" customHeight="1" x14ac:dyDescent="0.25">
      <c r="B23" s="8" t="s">
        <v>34</v>
      </c>
      <c r="C23" s="9" t="s">
        <v>7</v>
      </c>
      <c r="D23" s="9">
        <f>SUM(D24:D26)</f>
        <v>161.042</v>
      </c>
      <c r="E23" s="36" t="s">
        <v>59</v>
      </c>
      <c r="F23" s="45" t="e">
        <f t="shared" si="0"/>
        <v>#VALUE!</v>
      </c>
      <c r="G23" s="44" t="e">
        <f t="shared" si="1"/>
        <v>#VALUE!</v>
      </c>
    </row>
    <row r="24" spans="2:14" s="6" customFormat="1" ht="30" customHeight="1" x14ac:dyDescent="0.3">
      <c r="B24" s="13" t="s">
        <v>9</v>
      </c>
      <c r="C24" s="11">
        <v>155</v>
      </c>
      <c r="D24" s="11">
        <v>150</v>
      </c>
      <c r="E24" s="37">
        <v>160</v>
      </c>
      <c r="F24" s="48" t="str">
        <f t="shared" si="0"/>
        <v>$5
 (3.2%)</v>
      </c>
      <c r="G24" s="46" t="str">
        <f t="shared" si="1"/>
        <v>$10
 (6.7%)</v>
      </c>
      <c r="H24" s="7"/>
      <c r="I24" s="7"/>
    </row>
    <row r="25" spans="2:14" s="6" customFormat="1" ht="30" customHeight="1" x14ac:dyDescent="0.3">
      <c r="B25" s="13" t="s">
        <v>10</v>
      </c>
      <c r="C25" s="11" t="s">
        <v>4</v>
      </c>
      <c r="D25" s="11">
        <v>10.292</v>
      </c>
      <c r="E25" s="37" t="s">
        <v>4</v>
      </c>
      <c r="F25" s="48" t="e">
        <f t="shared" si="0"/>
        <v>#VALUE!</v>
      </c>
      <c r="G25" s="46" t="e">
        <f t="shared" si="1"/>
        <v>#VALUE!</v>
      </c>
    </row>
    <row r="26" spans="2:14" s="6" customFormat="1" ht="30" customHeight="1" x14ac:dyDescent="0.3">
      <c r="B26" s="13" t="s">
        <v>60</v>
      </c>
      <c r="C26" s="11" t="s">
        <v>4</v>
      </c>
      <c r="D26" s="11">
        <v>0.75</v>
      </c>
      <c r="E26" s="37" t="s">
        <v>4</v>
      </c>
      <c r="F26" s="48" t="e">
        <f t="shared" si="0"/>
        <v>#VALUE!</v>
      </c>
      <c r="G26" s="46" t="e">
        <f t="shared" si="1"/>
        <v>#VALUE!</v>
      </c>
    </row>
    <row r="27" spans="2:14" s="5" customFormat="1" ht="36" customHeight="1" x14ac:dyDescent="0.25">
      <c r="B27" s="14" t="s">
        <v>39</v>
      </c>
      <c r="C27" s="9">
        <v>607.5</v>
      </c>
      <c r="D27" s="9">
        <f>SUM(D28,D31)</f>
        <v>653</v>
      </c>
      <c r="E27" s="36">
        <f>SUM(E28,E31)</f>
        <v>830</v>
      </c>
      <c r="F27" s="45" t="str">
        <f t="shared" si="0"/>
        <v>$222.5
 (36.6%)</v>
      </c>
      <c r="G27" s="44" t="str">
        <f t="shared" si="1"/>
        <v>$177
 (27.1%)</v>
      </c>
    </row>
    <row r="28" spans="2:14" s="6" customFormat="1" ht="36" customHeight="1" x14ac:dyDescent="0.3">
      <c r="B28" s="18" t="s">
        <v>42</v>
      </c>
      <c r="C28" s="11">
        <v>575</v>
      </c>
      <c r="D28" s="11">
        <f>SUM(D29:D30)</f>
        <v>597</v>
      </c>
      <c r="E28" s="37">
        <v>760</v>
      </c>
      <c r="F28" s="48" t="str">
        <f t="shared" si="0"/>
        <v>$185
 (32.2%)</v>
      </c>
      <c r="G28" s="46" t="str">
        <f t="shared" si="1"/>
        <v>$163
 (27.3%)</v>
      </c>
      <c r="H28" s="19"/>
      <c r="I28" s="7"/>
    </row>
    <row r="29" spans="2:14" s="6" customFormat="1" ht="30" customHeight="1" x14ac:dyDescent="0.3">
      <c r="B29" s="13" t="s">
        <v>40</v>
      </c>
      <c r="C29" s="11">
        <v>523.95000000000005</v>
      </c>
      <c r="D29" s="11">
        <v>572</v>
      </c>
      <c r="E29" s="37">
        <v>760</v>
      </c>
      <c r="F29" s="48" t="str">
        <f t="shared" si="0"/>
        <v>$236.1
 (45.1%)</v>
      </c>
      <c r="G29" s="46" t="str">
        <f t="shared" si="1"/>
        <v>$188
 (32.9%)</v>
      </c>
      <c r="H29" s="19"/>
      <c r="I29" s="7"/>
      <c r="K29" s="7"/>
      <c r="L29" s="7"/>
      <c r="M29" s="7"/>
      <c r="N29" s="7"/>
    </row>
    <row r="30" spans="2:14" s="6" customFormat="1" ht="30" customHeight="1" x14ac:dyDescent="0.3">
      <c r="B30" s="13" t="s">
        <v>41</v>
      </c>
      <c r="C30" s="11">
        <v>51.05</v>
      </c>
      <c r="D30" s="11">
        <v>25</v>
      </c>
      <c r="E30" s="37" t="s">
        <v>4</v>
      </c>
      <c r="F30" s="48" t="e">
        <f t="shared" si="0"/>
        <v>#VALUE!</v>
      </c>
      <c r="G30" s="46" t="e">
        <f t="shared" si="1"/>
        <v>#VALUE!</v>
      </c>
    </row>
    <row r="31" spans="2:14" s="6" customFormat="1" ht="30" customHeight="1" x14ac:dyDescent="0.3">
      <c r="B31" s="18" t="s">
        <v>43</v>
      </c>
      <c r="C31" s="11">
        <v>32.5</v>
      </c>
      <c r="D31" s="11">
        <v>56</v>
      </c>
      <c r="E31" s="37">
        <v>70</v>
      </c>
      <c r="F31" s="48" t="str">
        <f t="shared" si="0"/>
        <v>$37.5
 (115.4%)</v>
      </c>
      <c r="G31" s="46" t="str">
        <f t="shared" si="1"/>
        <v>$14
 (25%)</v>
      </c>
    </row>
    <row r="32" spans="2:14" s="17" customFormat="1" ht="30" customHeight="1" x14ac:dyDescent="0.25">
      <c r="B32" s="14" t="s">
        <v>2</v>
      </c>
      <c r="C32" s="9">
        <v>27.5</v>
      </c>
      <c r="D32" s="9">
        <v>25</v>
      </c>
      <c r="E32" s="36">
        <v>30</v>
      </c>
      <c r="F32" s="45" t="str">
        <f t="shared" si="0"/>
        <v>$2.5
 (9.1%)</v>
      </c>
      <c r="G32" s="44" t="str">
        <f t="shared" si="1"/>
        <v>$5
 (20%)</v>
      </c>
      <c r="H32" s="16"/>
      <c r="I32" s="16"/>
    </row>
    <row r="33" spans="2:12" s="17" customFormat="1" ht="30" customHeight="1" x14ac:dyDescent="0.25">
      <c r="B33" s="14" t="s">
        <v>11</v>
      </c>
      <c r="C33" s="9">
        <v>107.5</v>
      </c>
      <c r="D33" s="9">
        <v>114.5</v>
      </c>
      <c r="E33" s="36">
        <v>112.5</v>
      </c>
      <c r="F33" s="45" t="str">
        <f t="shared" si="0"/>
        <v>$5
 (4.7%)</v>
      </c>
      <c r="G33" s="44" t="str">
        <f t="shared" si="1"/>
        <v>$-2
 (-1.7%)</v>
      </c>
      <c r="H33" s="16"/>
      <c r="I33" s="16"/>
    </row>
    <row r="34" spans="2:12" s="17" customFormat="1" ht="30" customHeight="1" x14ac:dyDescent="0.25">
      <c r="B34" s="8" t="s">
        <v>8</v>
      </c>
      <c r="C34" s="9" t="s">
        <v>59</v>
      </c>
      <c r="D34" s="9">
        <f>SUM(D35:D38)</f>
        <v>1003.8449999999999</v>
      </c>
      <c r="E34" s="36" t="s">
        <v>59</v>
      </c>
      <c r="F34" s="45" t="e">
        <f t="shared" si="0"/>
        <v>#VALUE!</v>
      </c>
      <c r="G34" s="44" t="e">
        <f t="shared" si="1"/>
        <v>#VALUE!</v>
      </c>
      <c r="H34" s="20"/>
      <c r="I34" s="20"/>
    </row>
    <row r="35" spans="2:12" s="6" customFormat="1" ht="30" customHeight="1" x14ac:dyDescent="0.3">
      <c r="B35" s="10" t="s">
        <v>44</v>
      </c>
      <c r="C35" s="11">
        <v>700</v>
      </c>
      <c r="D35" s="11">
        <v>745</v>
      </c>
      <c r="E35" s="37">
        <v>1000</v>
      </c>
      <c r="F35" s="48" t="str">
        <f t="shared" si="0"/>
        <v>$300
 (42.9%)</v>
      </c>
      <c r="G35" s="46" t="str">
        <f t="shared" si="1"/>
        <v>$255
 (34.2%)</v>
      </c>
    </row>
    <row r="36" spans="2:12" s="6" customFormat="1" ht="30" customHeight="1" x14ac:dyDescent="0.3">
      <c r="B36" s="10" t="s">
        <v>45</v>
      </c>
      <c r="C36" s="11" t="s">
        <v>4</v>
      </c>
      <c r="D36" s="11">
        <v>250</v>
      </c>
      <c r="E36" s="37" t="s">
        <v>4</v>
      </c>
      <c r="F36" s="48" t="e">
        <f t="shared" si="0"/>
        <v>#VALUE!</v>
      </c>
      <c r="G36" s="46" t="e">
        <f t="shared" si="1"/>
        <v>#VALUE!</v>
      </c>
    </row>
    <row r="37" spans="2:12" s="6" customFormat="1" ht="30" customHeight="1" x14ac:dyDescent="0.3">
      <c r="B37" s="10" t="s">
        <v>10</v>
      </c>
      <c r="C37" s="11" t="s">
        <v>4</v>
      </c>
      <c r="D37" s="11">
        <v>6.0449999999999999</v>
      </c>
      <c r="E37" s="37" t="s">
        <v>4</v>
      </c>
      <c r="F37" s="48" t="e">
        <f t="shared" si="0"/>
        <v>#VALUE!</v>
      </c>
      <c r="G37" s="46" t="e">
        <f t="shared" si="1"/>
        <v>#VALUE!</v>
      </c>
    </row>
    <row r="38" spans="2:12" s="6" customFormat="1" ht="30" customHeight="1" x14ac:dyDescent="0.3">
      <c r="B38" s="10" t="s">
        <v>60</v>
      </c>
      <c r="C38" s="11" t="s">
        <v>4</v>
      </c>
      <c r="D38" s="11">
        <v>2.8</v>
      </c>
      <c r="E38" s="37" t="s">
        <v>4</v>
      </c>
      <c r="F38" s="48" t="e">
        <f t="shared" si="0"/>
        <v>#VALUE!</v>
      </c>
      <c r="G38" s="46" t="e">
        <f t="shared" si="1"/>
        <v>#VALUE!</v>
      </c>
    </row>
    <row r="39" spans="2:12" s="5" customFormat="1" ht="30" customHeight="1" x14ac:dyDescent="0.25">
      <c r="B39" s="15" t="s">
        <v>13</v>
      </c>
      <c r="C39" s="21" t="s">
        <v>49</v>
      </c>
      <c r="D39" s="21" t="s">
        <v>50</v>
      </c>
      <c r="E39" s="39" t="s">
        <v>61</v>
      </c>
      <c r="F39" s="45" t="e">
        <f t="shared" si="0"/>
        <v>#VALUE!</v>
      </c>
      <c r="G39" s="44" t="e">
        <f t="shared" si="1"/>
        <v>#VALUE!</v>
      </c>
    </row>
    <row r="40" spans="2:12" s="5" customFormat="1" ht="30" customHeight="1" x14ac:dyDescent="0.25">
      <c r="B40" s="15" t="s">
        <v>62</v>
      </c>
      <c r="C40" s="11" t="s">
        <v>4</v>
      </c>
      <c r="D40" s="9">
        <v>10</v>
      </c>
      <c r="E40" s="36">
        <v>10</v>
      </c>
      <c r="F40" s="45" t="e">
        <f t="shared" si="0"/>
        <v>#VALUE!</v>
      </c>
      <c r="G40" s="44" t="str">
        <f t="shared" si="1"/>
        <v>$0
 (0%)</v>
      </c>
    </row>
    <row r="41" spans="2:12" s="5" customFormat="1" ht="30" customHeight="1" thickBot="1" x14ac:dyDescent="0.3">
      <c r="B41" s="50" t="s">
        <v>63</v>
      </c>
      <c r="C41" s="51">
        <v>9830</v>
      </c>
      <c r="D41" s="51">
        <f>SUM(D40,D36,D35,D33,D32,D29,D24,D17,D15,D13,D11,D8,D7)</f>
        <v>10576</v>
      </c>
      <c r="E41" s="52">
        <f>SUM(E40,E35,E33,E32,E29,E24,E17,E13,E11,E8,E7,E15)</f>
        <v>10976.5</v>
      </c>
      <c r="F41" s="49" t="str">
        <f>"$"&amp;ROUND(E41-C41,1) &amp; CHAR(10) &amp;" ("&amp;ROUND((E41-C41)/C41,3)*100&amp;"%)"</f>
        <v>$1146.5
 (11.7%)</v>
      </c>
      <c r="G41" s="47" t="str">
        <f t="shared" ref="G41" si="4">"$"&amp;ROUND(E41-D41,1) &amp; CHAR(10) &amp;" ("&amp;ROUND((E41-D41)/D41,3)*100&amp;"%)"</f>
        <v>$400.5
 (3.8%)</v>
      </c>
      <c r="H41" s="16"/>
      <c r="I41" s="16"/>
      <c r="J41" s="16"/>
      <c r="K41" s="16"/>
      <c r="L41" s="16"/>
    </row>
    <row r="42" spans="2:12" x14ac:dyDescent="0.25">
      <c r="G42" s="3"/>
    </row>
    <row r="43" spans="2:12" x14ac:dyDescent="0.25">
      <c r="B43" s="23" t="s">
        <v>12</v>
      </c>
      <c r="C43" s="24"/>
      <c r="D43" s="24"/>
      <c r="E43" s="24"/>
      <c r="F43" s="24"/>
    </row>
    <row r="44" spans="2:12" ht="60" customHeight="1" x14ac:dyDescent="0.25">
      <c r="B44" s="100" t="s">
        <v>66</v>
      </c>
      <c r="C44" s="100"/>
      <c r="D44" s="100"/>
      <c r="E44" s="100"/>
      <c r="F44" s="100"/>
      <c r="G44" s="100"/>
    </row>
    <row r="45" spans="2:12" ht="30" customHeight="1" x14ac:dyDescent="0.25">
      <c r="B45" s="100" t="s">
        <v>68</v>
      </c>
      <c r="C45" s="100"/>
      <c r="D45" s="100"/>
      <c r="E45" s="100"/>
      <c r="F45" s="100"/>
      <c r="G45" s="100"/>
    </row>
    <row r="46" spans="2:12" ht="21" customHeight="1" x14ac:dyDescent="0.25">
      <c r="B46" s="100" t="s">
        <v>69</v>
      </c>
      <c r="C46" s="100"/>
      <c r="D46" s="100"/>
      <c r="E46" s="100"/>
      <c r="F46" s="100"/>
      <c r="G46" s="100"/>
    </row>
    <row r="47" spans="2:12" ht="48.6" customHeight="1" x14ac:dyDescent="0.25">
      <c r="B47" s="100" t="s">
        <v>70</v>
      </c>
      <c r="C47" s="100"/>
      <c r="D47" s="100"/>
      <c r="E47" s="100"/>
      <c r="F47" s="100"/>
      <c r="G47" s="100"/>
    </row>
    <row r="48" spans="2:12" ht="30" customHeight="1" x14ac:dyDescent="0.25">
      <c r="B48" s="100" t="s">
        <v>71</v>
      </c>
      <c r="C48" s="100"/>
      <c r="D48" s="100"/>
      <c r="E48" s="100"/>
      <c r="F48" s="100"/>
      <c r="G48" s="100"/>
    </row>
    <row r="49" spans="2:7" ht="41.25" customHeight="1" x14ac:dyDescent="0.25">
      <c r="B49" s="100" t="s">
        <v>46</v>
      </c>
      <c r="C49" s="100"/>
      <c r="D49" s="100"/>
      <c r="E49" s="100"/>
      <c r="F49" s="100"/>
      <c r="G49" s="100"/>
    </row>
    <row r="50" spans="2:7" ht="41.25" customHeight="1" x14ac:dyDescent="0.25">
      <c r="B50" s="100" t="s">
        <v>47</v>
      </c>
      <c r="C50" s="100"/>
      <c r="D50" s="100"/>
      <c r="E50" s="100"/>
      <c r="F50" s="100"/>
      <c r="G50" s="100"/>
    </row>
    <row r="51" spans="2:7" ht="30" customHeight="1" x14ac:dyDescent="0.25">
      <c r="B51" s="100" t="s">
        <v>48</v>
      </c>
      <c r="C51" s="100"/>
      <c r="D51" s="100"/>
      <c r="E51" s="100"/>
      <c r="F51" s="100"/>
      <c r="G51" s="100"/>
    </row>
    <row r="52" spans="2:7" ht="41.25" customHeight="1" x14ac:dyDescent="0.25">
      <c r="B52" s="100" t="s">
        <v>51</v>
      </c>
      <c r="C52" s="100"/>
      <c r="D52" s="100"/>
      <c r="E52" s="100"/>
      <c r="F52" s="100"/>
      <c r="G52" s="100"/>
    </row>
    <row r="53" spans="2:7" ht="41.25" customHeight="1" x14ac:dyDescent="0.25">
      <c r="B53" s="100" t="s">
        <v>72</v>
      </c>
      <c r="C53" s="100"/>
      <c r="D53" s="100"/>
      <c r="E53" s="100"/>
      <c r="F53" s="100"/>
      <c r="G53" s="100"/>
    </row>
    <row r="54" spans="2:7" ht="44.4" customHeight="1" x14ac:dyDescent="0.25">
      <c r="B54" s="100" t="s">
        <v>73</v>
      </c>
      <c r="C54" s="100"/>
      <c r="D54" s="100"/>
      <c r="E54" s="100"/>
      <c r="F54" s="100"/>
      <c r="G54" s="100"/>
    </row>
    <row r="55" spans="2:7" ht="43.95" customHeight="1" x14ac:dyDescent="0.25">
      <c r="B55" s="100" t="s">
        <v>74</v>
      </c>
      <c r="C55" s="100"/>
      <c r="D55" s="100"/>
      <c r="E55" s="100"/>
      <c r="F55" s="100"/>
      <c r="G55" s="100"/>
    </row>
    <row r="56" spans="2:7" x14ac:dyDescent="0.25">
      <c r="B56" s="4"/>
    </row>
    <row r="57" spans="2:7" x14ac:dyDescent="0.25">
      <c r="B57" s="2" t="s">
        <v>64</v>
      </c>
    </row>
  </sheetData>
  <mergeCells count="20">
    <mergeCell ref="B55:G55"/>
    <mergeCell ref="B53:G53"/>
    <mergeCell ref="B48:G48"/>
    <mergeCell ref="B49:G49"/>
    <mergeCell ref="B50:G50"/>
    <mergeCell ref="B51:G51"/>
    <mergeCell ref="B52:G52"/>
    <mergeCell ref="B54:G54"/>
    <mergeCell ref="B5:G5"/>
    <mergeCell ref="B44:G44"/>
    <mergeCell ref="B45:G45"/>
    <mergeCell ref="B46:G46"/>
    <mergeCell ref="B47:G47"/>
    <mergeCell ref="B2:G2"/>
    <mergeCell ref="B3:B4"/>
    <mergeCell ref="C3:C4"/>
    <mergeCell ref="D3:D4"/>
    <mergeCell ref="E3:E4"/>
    <mergeCell ref="F3:F4"/>
    <mergeCell ref="G3:G4"/>
  </mergeCells>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FFBE8-CF84-4650-86BC-A6FD7CA345C0}">
  <dimension ref="B1:N57"/>
  <sheetViews>
    <sheetView workbookViewId="0">
      <selection activeCell="B55" sqref="B55:G55"/>
    </sheetView>
  </sheetViews>
  <sheetFormatPr defaultColWidth="9.109375" defaultRowHeight="13.8" x14ac:dyDescent="0.25"/>
  <cols>
    <col min="1" max="1" width="3.6640625" style="1" customWidth="1"/>
    <col min="2" max="2" width="45.33203125" style="2" customWidth="1"/>
    <col min="3" max="6" width="19.33203125" style="3" customWidth="1"/>
    <col min="7" max="7" width="19.33203125" style="1" customWidth="1"/>
    <col min="8" max="8" width="8.6640625" style="1" bestFit="1" customWidth="1"/>
    <col min="9" max="11" width="9.88671875" style="1" bestFit="1" customWidth="1"/>
    <col min="12" max="12" width="7.109375" style="1" bestFit="1" customWidth="1"/>
    <col min="13" max="16384" width="9.109375" style="1"/>
  </cols>
  <sheetData>
    <row r="1" spans="2:9" ht="14.4" thickBot="1" x14ac:dyDescent="0.3"/>
    <row r="2" spans="2:9" ht="41.25" customHeight="1" thickBot="1" x14ac:dyDescent="0.3">
      <c r="B2" s="71" t="s">
        <v>53</v>
      </c>
      <c r="C2" s="72"/>
      <c r="D2" s="72"/>
      <c r="E2" s="72"/>
      <c r="F2" s="72"/>
      <c r="G2" s="73"/>
    </row>
    <row r="3" spans="2:9" ht="29.25" customHeight="1" x14ac:dyDescent="0.25">
      <c r="B3" s="77" t="s">
        <v>0</v>
      </c>
      <c r="C3" s="89" t="s">
        <v>36</v>
      </c>
      <c r="D3" s="89" t="s">
        <v>35</v>
      </c>
      <c r="E3" s="91" t="s">
        <v>65</v>
      </c>
      <c r="F3" s="93" t="s">
        <v>54</v>
      </c>
      <c r="G3" s="95" t="s">
        <v>55</v>
      </c>
    </row>
    <row r="4" spans="2:9" ht="28.5" customHeight="1" x14ac:dyDescent="0.25">
      <c r="B4" s="78"/>
      <c r="C4" s="90"/>
      <c r="D4" s="90"/>
      <c r="E4" s="92"/>
      <c r="F4" s="94"/>
      <c r="G4" s="96"/>
    </row>
    <row r="5" spans="2:9" ht="30.75" customHeight="1" x14ac:dyDescent="0.25">
      <c r="B5" s="97" t="s">
        <v>14</v>
      </c>
      <c r="C5" s="98"/>
      <c r="D5" s="98"/>
      <c r="E5" s="98"/>
      <c r="F5" s="98"/>
      <c r="G5" s="99"/>
    </row>
    <row r="6" spans="2:9" s="5" customFormat="1" ht="30" customHeight="1" x14ac:dyDescent="0.25">
      <c r="B6" s="8" t="s">
        <v>67</v>
      </c>
      <c r="C6" s="9">
        <v>4720</v>
      </c>
      <c r="D6" s="9">
        <v>4700</v>
      </c>
      <c r="E6" s="36">
        <v>4725</v>
      </c>
      <c r="F6" s="45" t="s">
        <v>75</v>
      </c>
      <c r="G6" s="44" t="s">
        <v>76</v>
      </c>
      <c r="H6" s="16"/>
      <c r="I6" s="16"/>
    </row>
    <row r="7" spans="2:9" s="6" customFormat="1" ht="30" customHeight="1" x14ac:dyDescent="0.3">
      <c r="B7" s="10" t="s">
        <v>58</v>
      </c>
      <c r="C7" s="11">
        <v>4390</v>
      </c>
      <c r="D7" s="11">
        <v>4370</v>
      </c>
      <c r="E7" s="37">
        <v>4395</v>
      </c>
      <c r="F7" s="48" t="s">
        <v>75</v>
      </c>
      <c r="G7" s="46" t="s">
        <v>77</v>
      </c>
    </row>
    <row r="8" spans="2:9" s="6" customFormat="1" ht="30" customHeight="1" x14ac:dyDescent="0.3">
      <c r="B8" s="10" t="s">
        <v>57</v>
      </c>
      <c r="C8" s="11">
        <v>330</v>
      </c>
      <c r="D8" s="11">
        <v>330</v>
      </c>
      <c r="E8" s="37">
        <v>330</v>
      </c>
      <c r="F8" s="48" t="s">
        <v>78</v>
      </c>
      <c r="G8" s="46" t="s">
        <v>78</v>
      </c>
    </row>
    <row r="9" spans="2:9" s="6" customFormat="1" ht="30" customHeight="1" x14ac:dyDescent="0.3">
      <c r="B9" s="12" t="s">
        <v>6</v>
      </c>
      <c r="C9" s="11">
        <v>45</v>
      </c>
      <c r="D9" s="11">
        <v>45</v>
      </c>
      <c r="E9" s="37">
        <v>45</v>
      </c>
      <c r="F9" s="48" t="s">
        <v>78</v>
      </c>
      <c r="G9" s="46" t="s">
        <v>78</v>
      </c>
    </row>
    <row r="10" spans="2:9" s="6" customFormat="1" ht="30" customHeight="1" x14ac:dyDescent="0.3">
      <c r="B10" s="10" t="s">
        <v>56</v>
      </c>
      <c r="C10" s="11" t="s">
        <v>4</v>
      </c>
      <c r="D10" s="11">
        <v>0.54500000000000004</v>
      </c>
      <c r="E10" s="37" t="s">
        <v>4</v>
      </c>
      <c r="F10" s="48" t="s">
        <v>59</v>
      </c>
      <c r="G10" s="46" t="s">
        <v>59</v>
      </c>
    </row>
    <row r="11" spans="2:9" s="5" customFormat="1" ht="30" customHeight="1" x14ac:dyDescent="0.25">
      <c r="B11" s="8" t="s">
        <v>3</v>
      </c>
      <c r="C11" s="9">
        <v>1560</v>
      </c>
      <c r="D11" s="9">
        <v>2000</v>
      </c>
      <c r="E11" s="36">
        <v>2000</v>
      </c>
      <c r="F11" s="45" t="s">
        <v>79</v>
      </c>
      <c r="G11" s="44" t="s">
        <v>78</v>
      </c>
      <c r="H11" s="16"/>
      <c r="I11" s="16"/>
    </row>
    <row r="12" spans="2:9" s="5" customFormat="1" ht="30" customHeight="1" x14ac:dyDescent="0.25">
      <c r="B12" s="8" t="s">
        <v>32</v>
      </c>
      <c r="C12" s="9" t="s">
        <v>7</v>
      </c>
      <c r="D12" s="9">
        <v>352</v>
      </c>
      <c r="E12" s="36" t="s">
        <v>59</v>
      </c>
      <c r="F12" s="45" t="s">
        <v>59</v>
      </c>
      <c r="G12" s="44" t="s">
        <v>59</v>
      </c>
    </row>
    <row r="13" spans="2:9" s="6" customFormat="1" ht="30" customHeight="1" x14ac:dyDescent="0.3">
      <c r="B13" s="10" t="s">
        <v>9</v>
      </c>
      <c r="C13" s="11">
        <v>371.05</v>
      </c>
      <c r="D13" s="11">
        <v>350</v>
      </c>
      <c r="E13" s="37">
        <v>469</v>
      </c>
      <c r="F13" s="48" t="s">
        <v>80</v>
      </c>
      <c r="G13" s="46" t="s">
        <v>81</v>
      </c>
      <c r="H13" s="7"/>
      <c r="I13" s="7"/>
    </row>
    <row r="14" spans="2:9" s="6" customFormat="1" ht="30" customHeight="1" x14ac:dyDescent="0.3">
      <c r="B14" s="10" t="s">
        <v>10</v>
      </c>
      <c r="C14" s="11" t="s">
        <v>4</v>
      </c>
      <c r="D14" s="11">
        <v>2</v>
      </c>
      <c r="E14" s="37" t="s">
        <v>4</v>
      </c>
      <c r="F14" s="48" t="s">
        <v>59</v>
      </c>
      <c r="G14" s="46" t="s">
        <v>59</v>
      </c>
    </row>
    <row r="15" spans="2:9" s="5" customFormat="1" ht="30" customHeight="1" x14ac:dyDescent="0.25">
      <c r="B15" s="8" t="s">
        <v>5</v>
      </c>
      <c r="C15" s="22">
        <v>775</v>
      </c>
      <c r="D15" s="22">
        <v>780</v>
      </c>
      <c r="E15" s="38">
        <v>820</v>
      </c>
      <c r="F15" s="45" t="s">
        <v>82</v>
      </c>
      <c r="G15" s="44" t="s">
        <v>83</v>
      </c>
      <c r="H15" s="20"/>
      <c r="I15" s="16"/>
    </row>
    <row r="16" spans="2:9" s="5" customFormat="1" ht="30" customHeight="1" x14ac:dyDescent="0.25">
      <c r="B16" s="8" t="s">
        <v>33</v>
      </c>
      <c r="C16" s="9" t="s">
        <v>7</v>
      </c>
      <c r="D16" s="9">
        <v>1044</v>
      </c>
      <c r="E16" s="36" t="s">
        <v>59</v>
      </c>
      <c r="F16" s="45" t="s">
        <v>59</v>
      </c>
      <c r="G16" s="44" t="s">
        <v>59</v>
      </c>
    </row>
    <row r="17" spans="2:14" s="6" customFormat="1" ht="30" customHeight="1" x14ac:dyDescent="0.3">
      <c r="B17" s="10" t="s">
        <v>9</v>
      </c>
      <c r="C17" s="11">
        <v>890</v>
      </c>
      <c r="D17" s="11">
        <v>879.5</v>
      </c>
      <c r="E17" s="37">
        <v>890</v>
      </c>
      <c r="F17" s="48" t="s">
        <v>78</v>
      </c>
      <c r="G17" s="46" t="s">
        <v>84</v>
      </c>
      <c r="H17" s="7"/>
      <c r="I17" s="7"/>
    </row>
    <row r="18" spans="2:14" s="6" customFormat="1" ht="30" customHeight="1" x14ac:dyDescent="0.3">
      <c r="B18" s="12" t="s">
        <v>37</v>
      </c>
      <c r="C18" s="11">
        <v>290</v>
      </c>
      <c r="D18" s="11">
        <v>290</v>
      </c>
      <c r="E18" s="37">
        <v>290</v>
      </c>
      <c r="F18" s="48" t="s">
        <v>78</v>
      </c>
      <c r="G18" s="46" t="s">
        <v>78</v>
      </c>
    </row>
    <row r="19" spans="2:14" s="6" customFormat="1" ht="30" customHeight="1" x14ac:dyDescent="0.3">
      <c r="B19" s="12" t="s">
        <v>15</v>
      </c>
      <c r="C19" s="11">
        <v>75</v>
      </c>
      <c r="D19" s="11">
        <v>65</v>
      </c>
      <c r="E19" s="37">
        <v>75</v>
      </c>
      <c r="F19" s="48" t="s">
        <v>78</v>
      </c>
      <c r="G19" s="46" t="s">
        <v>85</v>
      </c>
    </row>
    <row r="20" spans="2:14" s="6" customFormat="1" ht="30" customHeight="1" x14ac:dyDescent="0.3">
      <c r="B20" s="10" t="s">
        <v>38</v>
      </c>
      <c r="C20" s="11">
        <v>139</v>
      </c>
      <c r="D20" s="11">
        <v>135.5</v>
      </c>
      <c r="E20" s="37">
        <v>145</v>
      </c>
      <c r="F20" s="48" t="s">
        <v>86</v>
      </c>
      <c r="G20" s="46" t="s">
        <v>87</v>
      </c>
      <c r="H20" s="7"/>
    </row>
    <row r="21" spans="2:14" s="6" customFormat="1" ht="30" customHeight="1" x14ac:dyDescent="0.3">
      <c r="B21" s="10" t="s">
        <v>10</v>
      </c>
      <c r="C21" s="11" t="s">
        <v>4</v>
      </c>
      <c r="D21" s="11">
        <v>29</v>
      </c>
      <c r="E21" s="37" t="s">
        <v>4</v>
      </c>
      <c r="F21" s="48" t="s">
        <v>59</v>
      </c>
      <c r="G21" s="46" t="s">
        <v>59</v>
      </c>
      <c r="H21" s="19"/>
    </row>
    <row r="22" spans="2:14" s="6" customFormat="1" ht="30" customHeight="1" x14ac:dyDescent="0.3">
      <c r="B22" s="12" t="s">
        <v>15</v>
      </c>
      <c r="C22" s="11" t="s">
        <v>4</v>
      </c>
      <c r="D22" s="11">
        <v>0</v>
      </c>
      <c r="E22" s="37" t="s">
        <v>4</v>
      </c>
      <c r="F22" s="48" t="s">
        <v>59</v>
      </c>
      <c r="G22" s="46" t="s">
        <v>59</v>
      </c>
    </row>
    <row r="23" spans="2:14" s="5" customFormat="1" ht="30" customHeight="1" x14ac:dyDescent="0.25">
      <c r="B23" s="8" t="s">
        <v>34</v>
      </c>
      <c r="C23" s="9" t="s">
        <v>7</v>
      </c>
      <c r="D23" s="9">
        <v>161.042</v>
      </c>
      <c r="E23" s="36" t="s">
        <v>59</v>
      </c>
      <c r="F23" s="45" t="s">
        <v>59</v>
      </c>
      <c r="G23" s="44" t="s">
        <v>59</v>
      </c>
    </row>
    <row r="24" spans="2:14" s="6" customFormat="1" ht="30" customHeight="1" x14ac:dyDescent="0.3">
      <c r="B24" s="13" t="s">
        <v>9</v>
      </c>
      <c r="C24" s="11">
        <v>155</v>
      </c>
      <c r="D24" s="11">
        <v>150</v>
      </c>
      <c r="E24" s="37">
        <v>160</v>
      </c>
      <c r="F24" s="48" t="s">
        <v>88</v>
      </c>
      <c r="G24" s="46" t="s">
        <v>89</v>
      </c>
      <c r="H24" s="7"/>
      <c r="I24" s="7"/>
    </row>
    <row r="25" spans="2:14" s="6" customFormat="1" ht="30" customHeight="1" x14ac:dyDescent="0.3">
      <c r="B25" s="13" t="s">
        <v>10</v>
      </c>
      <c r="C25" s="11" t="s">
        <v>4</v>
      </c>
      <c r="D25" s="11">
        <v>10.292</v>
      </c>
      <c r="E25" s="37" t="s">
        <v>4</v>
      </c>
      <c r="F25" s="48" t="s">
        <v>59</v>
      </c>
      <c r="G25" s="46" t="s">
        <v>59</v>
      </c>
    </row>
    <row r="26" spans="2:14" s="6" customFormat="1" ht="30" customHeight="1" x14ac:dyDescent="0.3">
      <c r="B26" s="13" t="s">
        <v>60</v>
      </c>
      <c r="C26" s="11" t="s">
        <v>4</v>
      </c>
      <c r="D26" s="11">
        <v>0.75</v>
      </c>
      <c r="E26" s="37" t="s">
        <v>4</v>
      </c>
      <c r="F26" s="48" t="s">
        <v>59</v>
      </c>
      <c r="G26" s="46" t="s">
        <v>59</v>
      </c>
    </row>
    <row r="27" spans="2:14" s="5" customFormat="1" ht="36" customHeight="1" x14ac:dyDescent="0.25">
      <c r="B27" s="14" t="s">
        <v>39</v>
      </c>
      <c r="C27" s="9">
        <v>607.5</v>
      </c>
      <c r="D27" s="9">
        <v>653</v>
      </c>
      <c r="E27" s="36">
        <v>830</v>
      </c>
      <c r="F27" s="45" t="s">
        <v>90</v>
      </c>
      <c r="G27" s="44" t="s">
        <v>91</v>
      </c>
    </row>
    <row r="28" spans="2:14" s="6" customFormat="1" ht="36" customHeight="1" x14ac:dyDescent="0.3">
      <c r="B28" s="18" t="s">
        <v>42</v>
      </c>
      <c r="C28" s="11">
        <v>575</v>
      </c>
      <c r="D28" s="11">
        <v>597</v>
      </c>
      <c r="E28" s="37">
        <v>760</v>
      </c>
      <c r="F28" s="48" t="s">
        <v>92</v>
      </c>
      <c r="G28" s="46" t="s">
        <v>93</v>
      </c>
      <c r="H28" s="19"/>
      <c r="I28" s="7"/>
    </row>
    <row r="29" spans="2:14" s="6" customFormat="1" ht="30" customHeight="1" x14ac:dyDescent="0.3">
      <c r="B29" s="13" t="s">
        <v>40</v>
      </c>
      <c r="C29" s="11">
        <v>523.95000000000005</v>
      </c>
      <c r="D29" s="11">
        <v>572</v>
      </c>
      <c r="E29" s="37">
        <v>760</v>
      </c>
      <c r="F29" s="48" t="s">
        <v>94</v>
      </c>
      <c r="G29" s="46" t="s">
        <v>95</v>
      </c>
      <c r="H29" s="19"/>
      <c r="I29" s="7"/>
      <c r="K29" s="7"/>
      <c r="L29" s="7"/>
      <c r="M29" s="7"/>
      <c r="N29" s="7"/>
    </row>
    <row r="30" spans="2:14" s="6" customFormat="1" ht="30" customHeight="1" x14ac:dyDescent="0.3">
      <c r="B30" s="13" t="s">
        <v>41</v>
      </c>
      <c r="C30" s="11">
        <v>51.05</v>
      </c>
      <c r="D30" s="11">
        <v>25</v>
      </c>
      <c r="E30" s="37" t="s">
        <v>4</v>
      </c>
      <c r="F30" s="48" t="s">
        <v>59</v>
      </c>
      <c r="G30" s="46" t="s">
        <v>59</v>
      </c>
    </row>
    <row r="31" spans="2:14" s="6" customFormat="1" ht="30" customHeight="1" x14ac:dyDescent="0.3">
      <c r="B31" s="18" t="s">
        <v>43</v>
      </c>
      <c r="C31" s="11">
        <v>32.5</v>
      </c>
      <c r="D31" s="11">
        <v>56</v>
      </c>
      <c r="E31" s="37">
        <v>70</v>
      </c>
      <c r="F31" s="48" t="s">
        <v>96</v>
      </c>
      <c r="G31" s="46" t="s">
        <v>97</v>
      </c>
    </row>
    <row r="32" spans="2:14" s="17" customFormat="1" ht="30" customHeight="1" x14ac:dyDescent="0.25">
      <c r="B32" s="14" t="s">
        <v>2</v>
      </c>
      <c r="C32" s="9">
        <v>27.5</v>
      </c>
      <c r="D32" s="9">
        <v>25</v>
      </c>
      <c r="E32" s="36">
        <v>30</v>
      </c>
      <c r="F32" s="45" t="s">
        <v>98</v>
      </c>
      <c r="G32" s="44" t="s">
        <v>99</v>
      </c>
      <c r="H32" s="16"/>
      <c r="I32" s="16"/>
    </row>
    <row r="33" spans="2:12" s="17" customFormat="1" ht="30" customHeight="1" x14ac:dyDescent="0.25">
      <c r="B33" s="14" t="s">
        <v>11</v>
      </c>
      <c r="C33" s="9">
        <v>107.5</v>
      </c>
      <c r="D33" s="9">
        <v>114.5</v>
      </c>
      <c r="E33" s="36">
        <v>112.5</v>
      </c>
      <c r="F33" s="45" t="s">
        <v>100</v>
      </c>
      <c r="G33" s="44" t="s">
        <v>101</v>
      </c>
      <c r="H33" s="16"/>
      <c r="I33" s="16"/>
    </row>
    <row r="34" spans="2:12" s="17" customFormat="1" ht="30" customHeight="1" x14ac:dyDescent="0.25">
      <c r="B34" s="8" t="s">
        <v>8</v>
      </c>
      <c r="C34" s="9" t="s">
        <v>59</v>
      </c>
      <c r="D34" s="9">
        <v>1003.8449999999999</v>
      </c>
      <c r="E34" s="36" t="s">
        <v>59</v>
      </c>
      <c r="F34" s="45" t="s">
        <v>59</v>
      </c>
      <c r="G34" s="44" t="s">
        <v>59</v>
      </c>
      <c r="H34" s="20"/>
      <c r="I34" s="20"/>
    </row>
    <row r="35" spans="2:12" s="6" customFormat="1" ht="30" customHeight="1" x14ac:dyDescent="0.3">
      <c r="B35" s="10" t="s">
        <v>44</v>
      </c>
      <c r="C35" s="11">
        <v>700</v>
      </c>
      <c r="D35" s="11">
        <v>745</v>
      </c>
      <c r="E35" s="37">
        <v>1000</v>
      </c>
      <c r="F35" s="48" t="s">
        <v>102</v>
      </c>
      <c r="G35" s="46" t="s">
        <v>103</v>
      </c>
    </row>
    <row r="36" spans="2:12" s="6" customFormat="1" ht="30" customHeight="1" x14ac:dyDescent="0.3">
      <c r="B36" s="10" t="s">
        <v>45</v>
      </c>
      <c r="C36" s="11" t="s">
        <v>4</v>
      </c>
      <c r="D36" s="11">
        <v>250</v>
      </c>
      <c r="E36" s="37" t="s">
        <v>4</v>
      </c>
      <c r="F36" s="48" t="s">
        <v>59</v>
      </c>
      <c r="G36" s="46" t="s">
        <v>59</v>
      </c>
    </row>
    <row r="37" spans="2:12" s="6" customFormat="1" ht="30" customHeight="1" x14ac:dyDescent="0.3">
      <c r="B37" s="10" t="s">
        <v>10</v>
      </c>
      <c r="C37" s="11" t="s">
        <v>4</v>
      </c>
      <c r="D37" s="11">
        <v>6.0449999999999999</v>
      </c>
      <c r="E37" s="37" t="s">
        <v>4</v>
      </c>
      <c r="F37" s="48" t="s">
        <v>59</v>
      </c>
      <c r="G37" s="46" t="s">
        <v>59</v>
      </c>
    </row>
    <row r="38" spans="2:12" s="6" customFormat="1" ht="30" customHeight="1" x14ac:dyDescent="0.3">
      <c r="B38" s="10" t="s">
        <v>60</v>
      </c>
      <c r="C38" s="11" t="s">
        <v>4</v>
      </c>
      <c r="D38" s="11">
        <v>2.8</v>
      </c>
      <c r="E38" s="37" t="s">
        <v>4</v>
      </c>
      <c r="F38" s="48" t="s">
        <v>59</v>
      </c>
      <c r="G38" s="46" t="s">
        <v>59</v>
      </c>
    </row>
    <row r="39" spans="2:12" s="5" customFormat="1" ht="30" customHeight="1" x14ac:dyDescent="0.25">
      <c r="B39" s="15" t="s">
        <v>13</v>
      </c>
      <c r="C39" s="21" t="s">
        <v>49</v>
      </c>
      <c r="D39" s="21" t="s">
        <v>50</v>
      </c>
      <c r="E39" s="39" t="s">
        <v>61</v>
      </c>
      <c r="F39" s="45" t="s">
        <v>59</v>
      </c>
      <c r="G39" s="44" t="s">
        <v>59</v>
      </c>
    </row>
    <row r="40" spans="2:12" s="5" customFormat="1" ht="30" customHeight="1" x14ac:dyDescent="0.25">
      <c r="B40" s="15" t="s">
        <v>62</v>
      </c>
      <c r="C40" s="11" t="s">
        <v>4</v>
      </c>
      <c r="D40" s="9">
        <v>10</v>
      </c>
      <c r="E40" s="36">
        <v>10</v>
      </c>
      <c r="F40" s="45" t="s">
        <v>59</v>
      </c>
      <c r="G40" s="44" t="s">
        <v>78</v>
      </c>
    </row>
    <row r="41" spans="2:12" s="5" customFormat="1" ht="30" customHeight="1" thickBot="1" x14ac:dyDescent="0.3">
      <c r="B41" s="50" t="s">
        <v>63</v>
      </c>
      <c r="C41" s="51">
        <v>9830</v>
      </c>
      <c r="D41" s="51">
        <v>10576</v>
      </c>
      <c r="E41" s="52">
        <v>10976.5</v>
      </c>
      <c r="F41" s="49" t="s">
        <v>105</v>
      </c>
      <c r="G41" s="47" t="s">
        <v>104</v>
      </c>
      <c r="H41" s="16"/>
      <c r="I41" s="16"/>
      <c r="J41" s="16"/>
      <c r="K41" s="16"/>
      <c r="L41" s="16"/>
    </row>
    <row r="42" spans="2:12" x14ac:dyDescent="0.25">
      <c r="G42" s="3"/>
    </row>
    <row r="43" spans="2:12" x14ac:dyDescent="0.25">
      <c r="B43" s="23" t="s">
        <v>12</v>
      </c>
      <c r="C43" s="24"/>
      <c r="D43" s="24"/>
      <c r="E43" s="24"/>
      <c r="F43" s="24"/>
    </row>
    <row r="44" spans="2:12" ht="60" customHeight="1" x14ac:dyDescent="0.25">
      <c r="B44" s="100" t="s">
        <v>66</v>
      </c>
      <c r="C44" s="100"/>
      <c r="D44" s="100"/>
      <c r="E44" s="100"/>
      <c r="F44" s="100"/>
      <c r="G44" s="100"/>
    </row>
    <row r="45" spans="2:12" ht="30" customHeight="1" x14ac:dyDescent="0.25">
      <c r="B45" s="100" t="s">
        <v>68</v>
      </c>
      <c r="C45" s="100"/>
      <c r="D45" s="100"/>
      <c r="E45" s="100"/>
      <c r="F45" s="100"/>
      <c r="G45" s="100"/>
    </row>
    <row r="46" spans="2:12" ht="21" customHeight="1" x14ac:dyDescent="0.25">
      <c r="B46" s="100" t="s">
        <v>69</v>
      </c>
      <c r="C46" s="100"/>
      <c r="D46" s="100"/>
      <c r="E46" s="100"/>
      <c r="F46" s="100"/>
      <c r="G46" s="100"/>
    </row>
    <row r="47" spans="2:12" ht="48.6" customHeight="1" x14ac:dyDescent="0.25">
      <c r="B47" s="100" t="s">
        <v>70</v>
      </c>
      <c r="C47" s="100"/>
      <c r="D47" s="100"/>
      <c r="E47" s="100"/>
      <c r="F47" s="100"/>
      <c r="G47" s="100"/>
    </row>
    <row r="48" spans="2:12" ht="30" customHeight="1" x14ac:dyDescent="0.25">
      <c r="B48" s="100" t="s">
        <v>71</v>
      </c>
      <c r="C48" s="100"/>
      <c r="D48" s="100"/>
      <c r="E48" s="100"/>
      <c r="F48" s="100"/>
      <c r="G48" s="100"/>
    </row>
    <row r="49" spans="2:7" ht="41.25" customHeight="1" x14ac:dyDescent="0.25">
      <c r="B49" s="100" t="s">
        <v>46</v>
      </c>
      <c r="C49" s="100"/>
      <c r="D49" s="100"/>
      <c r="E49" s="100"/>
      <c r="F49" s="100"/>
      <c r="G49" s="100"/>
    </row>
    <row r="50" spans="2:7" ht="41.25" customHeight="1" x14ac:dyDescent="0.25">
      <c r="B50" s="100" t="s">
        <v>47</v>
      </c>
      <c r="C50" s="100"/>
      <c r="D50" s="100"/>
      <c r="E50" s="100"/>
      <c r="F50" s="100"/>
      <c r="G50" s="100"/>
    </row>
    <row r="51" spans="2:7" ht="30" customHeight="1" x14ac:dyDescent="0.25">
      <c r="B51" s="100" t="s">
        <v>48</v>
      </c>
      <c r="C51" s="100"/>
      <c r="D51" s="100"/>
      <c r="E51" s="100"/>
      <c r="F51" s="100"/>
      <c r="G51" s="100"/>
    </row>
    <row r="52" spans="2:7" ht="41.25" customHeight="1" x14ac:dyDescent="0.25">
      <c r="B52" s="100" t="s">
        <v>51</v>
      </c>
      <c r="C52" s="100"/>
      <c r="D52" s="100"/>
      <c r="E52" s="100"/>
      <c r="F52" s="100"/>
      <c r="G52" s="100"/>
    </row>
    <row r="53" spans="2:7" ht="41.25" customHeight="1" x14ac:dyDescent="0.25">
      <c r="B53" s="100" t="s">
        <v>72</v>
      </c>
      <c r="C53" s="100"/>
      <c r="D53" s="100"/>
      <c r="E53" s="100"/>
      <c r="F53" s="100"/>
      <c r="G53" s="100"/>
    </row>
    <row r="54" spans="2:7" ht="44.4" customHeight="1" x14ac:dyDescent="0.25">
      <c r="B54" s="100" t="s">
        <v>73</v>
      </c>
      <c r="C54" s="100"/>
      <c r="D54" s="100"/>
      <c r="E54" s="100"/>
      <c r="F54" s="100"/>
      <c r="G54" s="100"/>
    </row>
    <row r="55" spans="2:7" ht="43.95" customHeight="1" x14ac:dyDescent="0.25">
      <c r="B55" s="100" t="s">
        <v>74</v>
      </c>
      <c r="C55" s="100"/>
      <c r="D55" s="100"/>
      <c r="E55" s="100"/>
      <c r="F55" s="100"/>
      <c r="G55" s="100"/>
    </row>
    <row r="56" spans="2:7" x14ac:dyDescent="0.25">
      <c r="B56" s="4"/>
    </row>
    <row r="57" spans="2:7" x14ac:dyDescent="0.25">
      <c r="B57" s="2" t="s">
        <v>64</v>
      </c>
    </row>
  </sheetData>
  <mergeCells count="20">
    <mergeCell ref="B55:G55"/>
    <mergeCell ref="B49:G49"/>
    <mergeCell ref="B50:G50"/>
    <mergeCell ref="B51:G51"/>
    <mergeCell ref="B52:G52"/>
    <mergeCell ref="B53:G53"/>
    <mergeCell ref="B54:G54"/>
    <mergeCell ref="B48:G48"/>
    <mergeCell ref="B2:G2"/>
    <mergeCell ref="B3:B4"/>
    <mergeCell ref="C3:C4"/>
    <mergeCell ref="D3:D4"/>
    <mergeCell ref="E3:E4"/>
    <mergeCell ref="F3:F4"/>
    <mergeCell ref="G3:G4"/>
    <mergeCell ref="B5:G5"/>
    <mergeCell ref="B44:G44"/>
    <mergeCell ref="B45:G45"/>
    <mergeCell ref="B46:G46"/>
    <mergeCell ref="B47:G4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04A7A-266C-450F-8600-A7C1DF8545E3}">
  <dimension ref="B2:N24"/>
  <sheetViews>
    <sheetView workbookViewId="0">
      <selection activeCell="E17" sqref="E17:E20"/>
    </sheetView>
  </sheetViews>
  <sheetFormatPr defaultColWidth="9.109375" defaultRowHeight="13.8" x14ac:dyDescent="0.25"/>
  <cols>
    <col min="1" max="1" width="3.6640625" style="1" customWidth="1"/>
    <col min="2" max="2" width="46.33203125" style="2" customWidth="1"/>
    <col min="3" max="6" width="19.33203125" style="3" customWidth="1"/>
    <col min="7" max="7" width="19.33203125" style="1" customWidth="1"/>
    <col min="8" max="8" width="8.6640625" style="1" bestFit="1" customWidth="1"/>
    <col min="9" max="11" width="9.88671875" style="1" bestFit="1" customWidth="1"/>
    <col min="12" max="12" width="7.109375" style="1" bestFit="1" customWidth="1"/>
    <col min="13" max="16384" width="9.109375" style="1"/>
  </cols>
  <sheetData>
    <row r="2" spans="2:14" ht="41.25" customHeight="1" thickBot="1" x14ac:dyDescent="0.3">
      <c r="B2" s="71" t="s">
        <v>107</v>
      </c>
      <c r="C2" s="72"/>
      <c r="D2" s="72"/>
      <c r="E2" s="72"/>
      <c r="F2" s="72"/>
      <c r="G2" s="73"/>
    </row>
    <row r="3" spans="2:14" ht="29.25" customHeight="1" x14ac:dyDescent="0.25">
      <c r="B3" s="77" t="s">
        <v>0</v>
      </c>
      <c r="C3" s="89" t="s">
        <v>36</v>
      </c>
      <c r="D3" s="89" t="s">
        <v>35</v>
      </c>
      <c r="E3" s="91" t="s">
        <v>52</v>
      </c>
      <c r="F3" s="93" t="s">
        <v>54</v>
      </c>
      <c r="G3" s="95" t="s">
        <v>55</v>
      </c>
    </row>
    <row r="4" spans="2:14" ht="28.5" customHeight="1" thickBot="1" x14ac:dyDescent="0.3">
      <c r="B4" s="78"/>
      <c r="C4" s="90"/>
      <c r="D4" s="90"/>
      <c r="E4" s="92"/>
      <c r="F4" s="94"/>
      <c r="G4" s="96"/>
    </row>
    <row r="5" spans="2:14" s="5" customFormat="1" ht="30" customHeight="1" x14ac:dyDescent="0.25">
      <c r="B5" s="101" t="s">
        <v>16</v>
      </c>
      <c r="C5" s="102"/>
      <c r="D5" s="102"/>
      <c r="E5" s="102"/>
      <c r="F5" s="102"/>
      <c r="G5" s="103"/>
      <c r="K5" s="20"/>
    </row>
    <row r="6" spans="2:14" s="5" customFormat="1" ht="30" customHeight="1" x14ac:dyDescent="0.25">
      <c r="B6" s="14" t="s">
        <v>17</v>
      </c>
      <c r="C6" s="30">
        <v>646.84300000000007</v>
      </c>
      <c r="D6" s="30">
        <v>747.84299999999996</v>
      </c>
      <c r="E6" s="40">
        <f>SUM(E7:E9,E12,E13)</f>
        <v>757.84300000000007</v>
      </c>
      <c r="F6" s="45" t="str">
        <f t="shared" ref="F6:F20" si="0">"$"&amp;ROUND(E6-C6,1) &amp; CHAR(10) &amp;" ("&amp;ROUND((E6-C6)/C6,3)*100&amp;"%)"</f>
        <v>$111
 (17.2%)</v>
      </c>
      <c r="G6" s="44" t="str">
        <f t="shared" ref="G6:G20" si="1">"$"&amp;ROUND(E6-D6,1) &amp; CHAR(10) &amp;" ("&amp;ROUND((E6-D6)/D6,3)*100&amp;"%)"</f>
        <v>$10
 (1.3%)</v>
      </c>
      <c r="H6" s="16"/>
      <c r="I6" s="16"/>
      <c r="J6" s="16"/>
      <c r="K6" s="16"/>
      <c r="L6" s="16"/>
      <c r="M6" s="16"/>
      <c r="N6" s="16"/>
    </row>
    <row r="7" spans="2:14" ht="30" customHeight="1" x14ac:dyDescent="0.25">
      <c r="B7" s="25" t="s">
        <v>18</v>
      </c>
      <c r="C7" s="32">
        <v>128.92099999999999</v>
      </c>
      <c r="D7" s="32">
        <v>128.42099999999999</v>
      </c>
      <c r="E7" s="41">
        <v>128.92099999999999</v>
      </c>
      <c r="F7" s="48" t="str">
        <f t="shared" si="0"/>
        <v>$0
 (0%)</v>
      </c>
      <c r="G7" s="46" t="str">
        <f t="shared" si="1"/>
        <v>$0.5
 (0.4%)</v>
      </c>
      <c r="I7" s="27"/>
      <c r="J7" s="27"/>
      <c r="K7" s="27"/>
      <c r="L7" s="27"/>
      <c r="M7" s="28"/>
      <c r="N7" s="28"/>
    </row>
    <row r="8" spans="2:14" ht="30" customHeight="1" x14ac:dyDescent="0.25">
      <c r="B8" s="25" t="s">
        <v>19</v>
      </c>
      <c r="C8" s="32">
        <v>9.7219999999999995</v>
      </c>
      <c r="D8" s="32">
        <v>9.2219999999999995</v>
      </c>
      <c r="E8" s="41">
        <v>14.722</v>
      </c>
      <c r="F8" s="48" t="str">
        <f t="shared" si="0"/>
        <v>$5
 (51.4%)</v>
      </c>
      <c r="G8" s="46" t="str">
        <f t="shared" si="1"/>
        <v>$5.5
 (59.6%)</v>
      </c>
      <c r="K8" s="28"/>
    </row>
    <row r="9" spans="2:14" ht="30" customHeight="1" x14ac:dyDescent="0.25">
      <c r="B9" s="25" t="s">
        <v>20</v>
      </c>
      <c r="C9" s="32">
        <v>228</v>
      </c>
      <c r="D9" s="32">
        <v>226</v>
      </c>
      <c r="E9" s="41">
        <v>230</v>
      </c>
      <c r="F9" s="48" t="str">
        <f t="shared" si="0"/>
        <v>$2
 (0.9%)</v>
      </c>
      <c r="G9" s="46" t="str">
        <f t="shared" si="1"/>
        <v>$4
 (1.8%)</v>
      </c>
      <c r="K9" s="28"/>
    </row>
    <row r="10" spans="2:14" s="6" customFormat="1" ht="30" customHeight="1" x14ac:dyDescent="0.3">
      <c r="B10" s="26" t="s">
        <v>21</v>
      </c>
      <c r="C10" s="31">
        <v>178</v>
      </c>
      <c r="D10" s="32">
        <v>176</v>
      </c>
      <c r="E10" s="41">
        <v>180</v>
      </c>
      <c r="F10" s="48" t="str">
        <f t="shared" si="0"/>
        <v>$2
 (1.1%)</v>
      </c>
      <c r="G10" s="46" t="str">
        <f t="shared" si="1"/>
        <v>$4
 (2.3%)</v>
      </c>
      <c r="K10" s="19"/>
    </row>
    <row r="11" spans="2:14" s="6" customFormat="1" ht="30" customHeight="1" x14ac:dyDescent="0.3">
      <c r="B11" s="26" t="s">
        <v>22</v>
      </c>
      <c r="C11" s="31">
        <v>50</v>
      </c>
      <c r="D11" s="31">
        <v>50</v>
      </c>
      <c r="E11" s="42">
        <v>50</v>
      </c>
      <c r="F11" s="48" t="str">
        <f t="shared" si="0"/>
        <v>$0
 (0%)</v>
      </c>
      <c r="G11" s="46" t="str">
        <f t="shared" si="1"/>
        <v>$0
 (0%)</v>
      </c>
      <c r="K11" s="19"/>
    </row>
    <row r="12" spans="2:14" ht="30" customHeight="1" x14ac:dyDescent="0.25">
      <c r="B12" s="25" t="s">
        <v>23</v>
      </c>
      <c r="C12" s="32">
        <v>27</v>
      </c>
      <c r="D12" s="32">
        <v>31</v>
      </c>
      <c r="E12" s="41">
        <v>31</v>
      </c>
      <c r="F12" s="48" t="str">
        <f t="shared" si="0"/>
        <v>$4
 (14.8%)</v>
      </c>
      <c r="G12" s="46" t="str">
        <f t="shared" si="1"/>
        <v>$0
 (0%)</v>
      </c>
      <c r="K12" s="28"/>
    </row>
    <row r="13" spans="2:14" ht="30" customHeight="1" x14ac:dyDescent="0.25">
      <c r="B13" s="25" t="s">
        <v>24</v>
      </c>
      <c r="C13" s="32">
        <v>253.2</v>
      </c>
      <c r="D13" s="32">
        <v>353.2</v>
      </c>
      <c r="E13" s="41">
        <v>353.2</v>
      </c>
      <c r="F13" s="48" t="str">
        <f t="shared" si="0"/>
        <v>$100
 (39.5%)</v>
      </c>
      <c r="G13" s="46" t="str">
        <f t="shared" si="1"/>
        <v>$0
 (0%)</v>
      </c>
      <c r="K13" s="28"/>
    </row>
    <row r="14" spans="2:14" s="6" customFormat="1" ht="30" customHeight="1" x14ac:dyDescent="0.3">
      <c r="B14" s="26" t="s">
        <v>25</v>
      </c>
      <c r="C14" s="31" t="s">
        <v>4</v>
      </c>
      <c r="D14" s="31" t="s">
        <v>4</v>
      </c>
      <c r="E14" s="42" t="s">
        <v>4</v>
      </c>
      <c r="F14" s="48" t="e">
        <f t="shared" si="0"/>
        <v>#VALUE!</v>
      </c>
      <c r="G14" s="46" t="e">
        <f t="shared" si="1"/>
        <v>#VALUE!</v>
      </c>
      <c r="K14" s="19"/>
    </row>
    <row r="15" spans="2:14" s="6" customFormat="1" ht="30" customHeight="1" x14ac:dyDescent="0.3">
      <c r="B15" s="33" t="s">
        <v>26</v>
      </c>
      <c r="C15" s="31" t="s">
        <v>4</v>
      </c>
      <c r="D15" s="31" t="s">
        <v>4</v>
      </c>
      <c r="E15" s="42" t="s">
        <v>4</v>
      </c>
      <c r="F15" s="48" t="e">
        <f t="shared" si="0"/>
        <v>#VALUE!</v>
      </c>
      <c r="G15" s="46" t="e">
        <f t="shared" si="1"/>
        <v>#VALUE!</v>
      </c>
      <c r="I15" s="7"/>
      <c r="K15" s="19"/>
    </row>
    <row r="16" spans="2:14" s="6" customFormat="1" ht="30" customHeight="1" x14ac:dyDescent="0.3">
      <c r="B16" s="26" t="s">
        <v>27</v>
      </c>
      <c r="C16" s="31" t="s">
        <v>4</v>
      </c>
      <c r="D16" s="31" t="s">
        <v>4</v>
      </c>
      <c r="E16" s="42" t="s">
        <v>4</v>
      </c>
      <c r="F16" s="48" t="e">
        <f t="shared" si="0"/>
        <v>#VALUE!</v>
      </c>
      <c r="G16" s="46" t="e">
        <f t="shared" si="1"/>
        <v>#VALUE!</v>
      </c>
      <c r="K16" s="19"/>
    </row>
    <row r="17" spans="2:11" s="5" customFormat="1" ht="30" customHeight="1" x14ac:dyDescent="0.25">
      <c r="B17" s="14" t="s">
        <v>28</v>
      </c>
      <c r="C17" s="30" t="s">
        <v>7</v>
      </c>
      <c r="D17" s="30" t="s">
        <v>7</v>
      </c>
      <c r="E17" s="40" t="s">
        <v>59</v>
      </c>
      <c r="F17" s="45" t="e">
        <f t="shared" si="0"/>
        <v>#VALUE!</v>
      </c>
      <c r="G17" s="44" t="e">
        <f t="shared" si="1"/>
        <v>#VALUE!</v>
      </c>
      <c r="K17" s="20"/>
    </row>
    <row r="18" spans="2:11" ht="30" customHeight="1" x14ac:dyDescent="0.25">
      <c r="B18" s="34" t="s">
        <v>1</v>
      </c>
      <c r="C18" s="32" t="s">
        <v>4</v>
      </c>
      <c r="D18" s="32">
        <v>614.79999999999995</v>
      </c>
      <c r="E18" s="41" t="s">
        <v>4</v>
      </c>
      <c r="F18" s="48" t="e">
        <f t="shared" si="0"/>
        <v>#VALUE!</v>
      </c>
      <c r="G18" s="46" t="e">
        <f t="shared" si="1"/>
        <v>#VALUE!</v>
      </c>
      <c r="K18" s="28"/>
    </row>
    <row r="19" spans="2:11" ht="30" customHeight="1" x14ac:dyDescent="0.25">
      <c r="B19" s="34" t="s">
        <v>5</v>
      </c>
      <c r="C19" s="32" t="s">
        <v>4</v>
      </c>
      <c r="D19" s="32" t="s">
        <v>4</v>
      </c>
      <c r="E19" s="41" t="s">
        <v>4</v>
      </c>
      <c r="F19" s="48" t="e">
        <f t="shared" si="0"/>
        <v>#VALUE!</v>
      </c>
      <c r="G19" s="46" t="e">
        <f t="shared" si="1"/>
        <v>#VALUE!</v>
      </c>
      <c r="K19" s="28"/>
    </row>
    <row r="20" spans="2:11" ht="30" customHeight="1" x14ac:dyDescent="0.25">
      <c r="B20" s="25" t="s">
        <v>29</v>
      </c>
      <c r="C20" s="32">
        <v>86.88</v>
      </c>
      <c r="D20" s="32">
        <v>95.801000000000002</v>
      </c>
      <c r="E20" s="41">
        <v>99.622</v>
      </c>
      <c r="F20" s="48" t="str">
        <f t="shared" si="0"/>
        <v>$12.7
 (14.7%)</v>
      </c>
      <c r="G20" s="46" t="str">
        <f t="shared" si="1"/>
        <v>$3.8
 (4%)</v>
      </c>
      <c r="K20" s="28"/>
    </row>
    <row r="21" spans="2:11" ht="30" customHeight="1" thickBot="1" x14ac:dyDescent="0.3">
      <c r="B21" s="29" t="s">
        <v>30</v>
      </c>
      <c r="C21" s="35" t="s">
        <v>31</v>
      </c>
      <c r="D21" s="35" t="s">
        <v>31</v>
      </c>
      <c r="E21" s="43" t="s">
        <v>31</v>
      </c>
      <c r="F21" s="49" t="s">
        <v>7</v>
      </c>
      <c r="G21" s="47" t="s">
        <v>7</v>
      </c>
      <c r="K21" s="28"/>
    </row>
    <row r="22" spans="2:11" x14ac:dyDescent="0.25">
      <c r="G22" s="3"/>
    </row>
    <row r="23" spans="2:11" x14ac:dyDescent="0.25">
      <c r="B23" s="4"/>
    </row>
    <row r="24" spans="2:11" x14ac:dyDescent="0.25">
      <c r="B24" s="2" t="s">
        <v>106</v>
      </c>
    </row>
  </sheetData>
  <mergeCells count="8">
    <mergeCell ref="B5:G5"/>
    <mergeCell ref="B2:G2"/>
    <mergeCell ref="B3:B4"/>
    <mergeCell ref="C3:C4"/>
    <mergeCell ref="D3:D4"/>
    <mergeCell ref="E3:E4"/>
    <mergeCell ref="F3:F4"/>
    <mergeCell ref="G3: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FY24 Senate Table</vt:lpstr>
      <vt:lpstr>House SFOPs-calculations</vt:lpstr>
      <vt:lpstr>House SFOPs -posting</vt:lpstr>
      <vt:lpstr>House LHHS-calculations</vt:lpstr>
    </vt:vector>
  </TitlesOfParts>
  <Company>Henry J Kaiser Family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Oum</dc:creator>
  <cp:lastModifiedBy>Stephanie Oum</cp:lastModifiedBy>
  <cp:lastPrinted>2020-02-06T19:20:28Z</cp:lastPrinted>
  <dcterms:created xsi:type="dcterms:W3CDTF">2013-07-19T14:54:56Z</dcterms:created>
  <dcterms:modified xsi:type="dcterms:W3CDTF">2023-07-28T18:14:50Z</dcterms:modified>
</cp:coreProperties>
</file>